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Лист1" sheetId="2" r:id="rId2"/>
    <sheet name="Лист2" sheetId="3" r:id="rId3"/>
    <sheet name="ExportParams" sheetId="4" state="hidden" r:id="rId4"/>
  </sheets>
  <definedNames>
    <definedName name="APPT" localSheetId="0">'Доходы'!$B$35</definedName>
    <definedName name="EXPORT_SRC_CODE">'ExportParams'!$B$2</definedName>
    <definedName name="EXPORT_SRC_KIND">'ExportParams'!$B$1</definedName>
    <definedName name="FILE_NAME" localSheetId="0">'Доходы'!$P$3</definedName>
    <definedName name="FILE_NAME">#REF!</definedName>
    <definedName name="FIO" localSheetId="0">'Доходы'!$K$35</definedName>
    <definedName name="FIO_2">#REF!</definedName>
    <definedName name="FORM_CODE" localSheetId="0">'Доходы'!$P$5</definedName>
    <definedName name="FORM_CODE">#REF!</definedName>
    <definedName name="PARAMS" localSheetId="0">'Доходы'!$P$1</definedName>
    <definedName name="PARAMS">#REF!</definedName>
    <definedName name="PERIOD" localSheetId="0">'Доходы'!$P$6</definedName>
    <definedName name="PERIOD">#REF!</definedName>
    <definedName name="RANGE_NAMES" localSheetId="0">'Доходы'!$P$9</definedName>
    <definedName name="RANGE_NAMES">#REF!</definedName>
    <definedName name="RBEGIN_1" localSheetId="0">'Доходы'!$B$21</definedName>
    <definedName name="REG_DATE" localSheetId="0">'Доходы'!$P$4</definedName>
    <definedName name="REG_DATE">#REF!</definedName>
    <definedName name="REND_1" localSheetId="0">'Доходы'!#REF!</definedName>
    <definedName name="SIGN" localSheetId="0">'Доходы'!$B$34:$K$35</definedName>
    <definedName name="SRC_CODE" localSheetId="0">'Доходы'!$P$8</definedName>
    <definedName name="SRC_CODE">#REF!</definedName>
    <definedName name="SRC_KIND" localSheetId="0">'Доходы'!$P$7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<sst xmlns="http://schemas.openxmlformats.org/spreadsheetml/2006/main" count="1413" uniqueCount="488">
  <si>
    <t>4</t>
  </si>
  <si>
    <t>5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</si>
  <si>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</si>
  <si>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</si>
  <si>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</si>
  <si>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</si>
  <si>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</si>
  <si>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</si>
  <si>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</si>
  <si>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</si>
  <si>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</si>
  <si>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</si>
  <si>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</si>
  <si>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</si>
  <si>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</si>
  <si>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</si>
  <si>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</si>
  <si>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</si>
  <si>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</si>
  <si>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</si>
  <si>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</si>
  <si>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</si>
  <si>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</si>
  <si>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</si>
  <si>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Единица измерения: руб.</t>
  </si>
  <si>
    <t>НАЛОГИ НА ПРИБЫЛЬ, ДОХОДЫ</t>
  </si>
  <si>
    <t>Налог на доходы физических лиц</t>
  </si>
  <si>
    <t>-</t>
  </si>
  <si>
    <t>НАЛОГИ НА ИМУЩЕСТВО</t>
  </si>
  <si>
    <t>ГОСУДАРСТВЕННАЯ ПОШЛИНА</t>
  </si>
  <si>
    <t>БЕЗВОЗМЕЗДНЫЕ ПОСТУПЛЕНИЯ</t>
  </si>
  <si>
    <t>Расходы бюджета - всего</t>
  </si>
  <si>
    <t>200</t>
  </si>
  <si>
    <t>*** 96000000000000 000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</si>
  <si>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</si>
  <si>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</si>
  <si>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</si>
  <si>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</si>
  <si>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</si>
  <si>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</si>
  <si>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</si>
  <si>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</si>
  <si>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Транспортные услуги</t>
  </si>
  <si>
    <t>Прочие работы, услуги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</si>
  <si>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</si>
  <si>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</si>
  <si>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</si>
  <si>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</si>
  <si>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</si>
  <si>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</si>
  <si>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</si>
  <si>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</si>
  <si>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</si>
  <si>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</si>
  <si>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</si>
  <si>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экономики</t>
  </si>
  <si>
    <t>Коммунальное хозяйство</t>
  </si>
  <si>
    <t>Пенсионное обеспечение</t>
  </si>
  <si>
    <t>Социальное обеспечение</t>
  </si>
  <si>
    <t>Пенсии, пособия, выплачиваемые организациями сектора государственного управления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</si>
  <si>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</si>
  <si>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</si>
  <si>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</si>
  <si>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</si>
  <si>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</si>
  <si>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</si>
  <si>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520</t>
  </si>
  <si>
    <t>из них:</t>
  </si>
  <si>
    <t>620</t>
  </si>
  <si>
    <t>700</t>
  </si>
  <si>
    <t>710</t>
  </si>
  <si>
    <t>720</t>
  </si>
  <si>
    <t>EXPORT_SRC_KIND</t>
  </si>
  <si>
    <t>EXPORT_SRC_CODE</t>
  </si>
  <si>
    <t>VJ</t>
  </si>
  <si>
    <t>Прочие межбюджетные трансферты общего характера</t>
  </si>
  <si>
    <t>НАЛОГИ НА СОВОКУПНЫЙ ДОХОД</t>
  </si>
  <si>
    <t>Единый сельскохозяйственный налог</t>
  </si>
  <si>
    <t>Дорожное хозяйство (дорожные фонды)</t>
  </si>
  <si>
    <t>исполнено</t>
  </si>
  <si>
    <t>000 0309 1518852 244 300</t>
  </si>
  <si>
    <t>0503117</t>
  </si>
  <si>
    <t>по ОКТМО</t>
  </si>
  <si>
    <t>Субсидии бюджетам муниципальных образований на содержание автомобильных дорог общего пользования местного значения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 Красноярского края»</t>
  </si>
  <si>
    <t>Доходы бюджета- всего</t>
  </si>
  <si>
    <t>в том числе</t>
  </si>
  <si>
    <t>000 0309 1518852 244 310</t>
  </si>
  <si>
    <t>Молодежная политика и оздоровление детей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</si>
  <si>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</si>
  <si>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</si>
  <si>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</si>
  <si>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</si>
  <si>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</si>
  <si>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</si>
  <si>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</si>
  <si>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</si>
  <si>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</si>
  <si>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</si>
  <si>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</si>
  <si>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</si>
  <si>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</si>
  <si>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</si>
  <si>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</si>
  <si>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</si>
  <si>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</si>
  <si>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</si>
  <si>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</si>
  <si>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</si>
  <si>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поселений на выравнивание бюджетной обеспеченности из краевого бюджета</t>
  </si>
  <si>
    <t>Дотации бюджетам поселений на выравнивание бюджетной обеспеченности из районного бюджета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</si>
  <si>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</si>
  <si>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</si>
  <si>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</si>
  <si>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</si>
  <si>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</si>
  <si>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ВСЕГО ДОХОДОВ</t>
  </si>
  <si>
    <t>000</t>
  </si>
  <si>
    <t>1</t>
  </si>
  <si>
    <t>00</t>
  </si>
  <si>
    <t>0000</t>
  </si>
  <si>
    <t>182</t>
  </si>
  <si>
    <t>01</t>
  </si>
  <si>
    <t>02</t>
  </si>
  <si>
    <t>110</t>
  </si>
  <si>
    <t>020</t>
  </si>
  <si>
    <t>030</t>
  </si>
  <si>
    <t>03</t>
  </si>
  <si>
    <t>230</t>
  </si>
  <si>
    <t>240</t>
  </si>
  <si>
    <t>250</t>
  </si>
  <si>
    <t>260</t>
  </si>
  <si>
    <t>05</t>
  </si>
  <si>
    <t>06</t>
  </si>
  <si>
    <t>10</t>
  </si>
  <si>
    <t>08</t>
  </si>
  <si>
    <t>04</t>
  </si>
  <si>
    <t>040</t>
  </si>
  <si>
    <t>2</t>
  </si>
  <si>
    <t>151</t>
  </si>
  <si>
    <t>001</t>
  </si>
  <si>
    <t>7601</t>
  </si>
  <si>
    <t>8601</t>
  </si>
  <si>
    <t>999</t>
  </si>
  <si>
    <t>7508</t>
  </si>
  <si>
    <t>024</t>
  </si>
  <si>
    <t>7514</t>
  </si>
  <si>
    <t>№ п/п</t>
  </si>
  <si>
    <t>код главного администратора</t>
  </si>
  <si>
    <t>код группы</t>
  </si>
  <si>
    <t>код подгруппы</t>
  </si>
  <si>
    <t>код статьи</t>
  </si>
  <si>
    <t xml:space="preserve"> код подстатьи</t>
  </si>
  <si>
    <t>код элемента</t>
  </si>
  <si>
    <t>код вида доходов</t>
  </si>
  <si>
    <t>код классификации операций сектора управления</t>
  </si>
  <si>
    <t>2100</t>
  </si>
  <si>
    <t>4000</t>
  </si>
  <si>
    <t>033</t>
  </si>
  <si>
    <t>1000</t>
  </si>
  <si>
    <t>043</t>
  </si>
  <si>
    <t>3000</t>
  </si>
  <si>
    <t>Земельный налог с организаций, обладающих земельным участком, расположенным в границах поселений</t>
  </si>
  <si>
    <t>Земельный налог с физических лиц, обладающих земельным участком, расположенным в границах поселений</t>
  </si>
  <si>
    <t>7594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</si>
  <si>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поселенией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 Красноярского края"</t>
  </si>
  <si>
    <t>Налог на прибыль организаций, зачислявшийся до 1 января 2005 года в местные бюджеты</t>
  </si>
  <si>
    <t>09</t>
  </si>
  <si>
    <t>053</t>
  </si>
  <si>
    <t>Наименование органа, организующего исполнение бюджета</t>
  </si>
  <si>
    <t>Периодичность: месячная</t>
  </si>
  <si>
    <t>812</t>
  </si>
  <si>
    <t xml:space="preserve">Водное хозяйство </t>
  </si>
  <si>
    <t>Администрация Жерлыкского сельсовета Минусинского района Красноярского края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</si>
  <si>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задолжность по соответствующему платежу,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</si>
  <si>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</si>
  <si>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</si>
  <si>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</si>
  <si>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</t>
  </si>
  <si>
    <t>120</t>
  </si>
  <si>
    <t>013</t>
  </si>
  <si>
    <t>815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</si>
  <si>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</si>
  <si>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</si>
  <si>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</si>
  <si>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</si>
  <si>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</si>
  <si>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</si>
  <si>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</si>
  <si>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Субсидии бюджетам муниципальных образований края на частичное 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(минимальный размер оплаты труда)</t>
  </si>
  <si>
    <t>1021</t>
  </si>
  <si>
    <t>Налог</t>
  </si>
  <si>
    <t xml:space="preserve">Прочие межбюджетные трансферты, передаваемые бюджетам 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</si>
  <si>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</si>
  <si>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</si>
  <si>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- Фонд оплаты труда государственных (муниципальных) органов и взносы по 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</si>
  <si>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- Иные выплаты персоналу государственных (муниципальных) органов, за исключением фонда оплаты труда</t>
  </si>
  <si>
    <t>0,00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</si>
  <si>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</si>
  <si>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 - Прочие закупки</t>
  </si>
  <si>
    <t xml:space="preserve">000 0309 1518852 244 224 </t>
  </si>
  <si>
    <t>НАЦИОНАЛЬНАЯ ЭКОНОМИКА</t>
  </si>
  <si>
    <t>Уличное освещение. Фонд оплаты труда и страховые взносы</t>
  </si>
  <si>
    <t>Уличное освещение. Прочая закупка товаров, работ и услуг для обеспечения государственных (муниципальных) нужд</t>
  </si>
  <si>
    <t xml:space="preserve">000 0503 1528861 244 225 </t>
  </si>
  <si>
    <t xml:space="preserve">000 0503 1528861 244 300 </t>
  </si>
  <si>
    <t xml:space="preserve">000 0503 1528861 244 310 </t>
  </si>
  <si>
    <t xml:space="preserve">000 0503 1528861 244 340 </t>
  </si>
  <si>
    <t>Сбор и вывоз ТБО. Фонд оплаты труда и страховые взносы</t>
  </si>
  <si>
    <t xml:space="preserve">000 0503 1528862 121 000 </t>
  </si>
  <si>
    <t xml:space="preserve">000 0503 1528862 121 200 </t>
  </si>
  <si>
    <t xml:space="preserve">000 0503 1528862 121 210 </t>
  </si>
  <si>
    <t xml:space="preserve">000 0503 1528862 121 211 </t>
  </si>
  <si>
    <t xml:space="preserve">000 0503 1528862 121 213 </t>
  </si>
  <si>
    <t>Сбор и вывоз ТБО. Прочая закупка товаров, работ и услуг для обеспечения государственных (муниципальных) нужд</t>
  </si>
  <si>
    <t xml:space="preserve">000 0503 1528862 244 000 </t>
  </si>
  <si>
    <t>Прочие мероприятия в области благоустройства. Прочая закупка товаров, работ и услуг для обеспечения государственных (муниципальных) нужд</t>
  </si>
  <si>
    <t>Содержание мест захоронения</t>
  </si>
  <si>
    <t xml:space="preserve">000 0707 7950300 447 000 </t>
  </si>
  <si>
    <t xml:space="preserve">000 0707 7950300 447 200 </t>
  </si>
  <si>
    <t xml:space="preserve">000 0707 7950300 447 210 </t>
  </si>
  <si>
    <t xml:space="preserve">000 0707 7950300 447 211 </t>
  </si>
  <si>
    <t xml:space="preserve">000 0707 7950300 447 213 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</si>
  <si>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</si>
  <si>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</si>
  <si>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</si>
  <si>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</si>
  <si>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</si>
  <si>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</si>
  <si>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 xml:space="preserve">Изменение остатков средств </t>
  </si>
  <si>
    <t xml:space="preserve">Изменение остатков средств на счетах по учету средств </t>
  </si>
  <si>
    <t>Изменение остатков средств на счетах по учету средств бюджета</t>
  </si>
  <si>
    <t>812 01050000 00 0000 510</t>
  </si>
  <si>
    <t>Увеличение прочих остатков средств бюджета</t>
  </si>
  <si>
    <t>Увеличение прочих остатков денежных средств бюджета</t>
  </si>
  <si>
    <t>812 01050000 00 0000 610</t>
  </si>
  <si>
    <t>Руководитель _____________________________________________ М.П. Коннов</t>
  </si>
  <si>
    <t>Руководитель финансово</t>
  </si>
  <si>
    <t>-экономической службы ________________________  ____________________</t>
  </si>
  <si>
    <t xml:space="preserve">000 0102 1920000200 120 0200 </t>
  </si>
  <si>
    <t xml:space="preserve">000 0102 1920000200 129 0213 </t>
  </si>
  <si>
    <t xml:space="preserve">000 0102 1920000200 121 0211 </t>
  </si>
  <si>
    <t xml:space="preserve">000 0102 1920000200 120 0210 </t>
  </si>
  <si>
    <t xml:space="preserve">000 0104 1920000100 120 0000 </t>
  </si>
  <si>
    <t xml:space="preserve">000 0104 1920000100 129 0213 </t>
  </si>
  <si>
    <t xml:space="preserve">000 0104 1920000100 121 0212 </t>
  </si>
  <si>
    <t xml:space="preserve">000 0104 1920000100 121 0211 </t>
  </si>
  <si>
    <t>000 0104 1920000100 120 0210</t>
  </si>
  <si>
    <t xml:space="preserve">000 0104 1920000100 120 0200 </t>
  </si>
  <si>
    <t xml:space="preserve">000 0104 1920000100 122 0000 </t>
  </si>
  <si>
    <t xml:space="preserve">000 0104 1920000100 122 0226 </t>
  </si>
  <si>
    <t xml:space="preserve">000 0104 1920000100 122 0222 </t>
  </si>
  <si>
    <t xml:space="preserve">000 0104 1920000100 122 0212 </t>
  </si>
  <si>
    <t xml:space="preserve">000 0104 1920000100 122 0200 </t>
  </si>
  <si>
    <t xml:space="preserve">000 0104 1920000100 244 0300 </t>
  </si>
  <si>
    <t xml:space="preserve">000 0104 1920000100 244 0226 </t>
  </si>
  <si>
    <t xml:space="preserve">000 0104 1920000100 244 0225 </t>
  </si>
  <si>
    <t xml:space="preserve">000 0104 1920000100 244 0224 </t>
  </si>
  <si>
    <t xml:space="preserve">000 0104 1920000100 244 0223 </t>
  </si>
  <si>
    <t xml:space="preserve">000 0104 1920000100 244 0222 </t>
  </si>
  <si>
    <t xml:space="preserve">000 0104 1920000100 244 0221 </t>
  </si>
  <si>
    <t xml:space="preserve">000 0104 1920000100 244 0220 </t>
  </si>
  <si>
    <t>000 0104 1920000100 244 0200</t>
  </si>
  <si>
    <t>000 0104 1920000100 244 0000</t>
  </si>
  <si>
    <t xml:space="preserve">000 0113 1950075140 244 0000 </t>
  </si>
  <si>
    <t>000 0113 1950075140 244 0300</t>
  </si>
  <si>
    <t xml:space="preserve">000 0203 1940051180 120 0000 </t>
  </si>
  <si>
    <t xml:space="preserve">000 0203 1940051180 244 0300 </t>
  </si>
  <si>
    <t xml:space="preserve">000 0203 1940051180 244 0000 </t>
  </si>
  <si>
    <t xml:space="preserve">000 0203 1940051180 129 0213 </t>
  </si>
  <si>
    <t xml:space="preserve">000 0203 1940051180 121 0211 </t>
  </si>
  <si>
    <t xml:space="preserve">000 0203 1940051180 120 0210 </t>
  </si>
  <si>
    <t xml:space="preserve">000 0203 1940051180 120 0200 </t>
  </si>
  <si>
    <t xml:space="preserve">000 0309 1510088520 244 0000 </t>
  </si>
  <si>
    <t xml:space="preserve">000 0309 1510088520 244 0200 </t>
  </si>
  <si>
    <t xml:space="preserve">000 0309 1510088520 244 0220 </t>
  </si>
  <si>
    <t xml:space="preserve">000 0309 1510088520 244 0225 </t>
  </si>
  <si>
    <t xml:space="preserve">000 0309 1510088520 244 0226 </t>
  </si>
  <si>
    <t xml:space="preserve">000 0406 1510088560 244 0000 </t>
  </si>
  <si>
    <t xml:space="preserve">000 0406 1510088560 244 0220 </t>
  </si>
  <si>
    <t xml:space="preserve">000 0406 1510088560 244 0200 </t>
  </si>
  <si>
    <t xml:space="preserve">000 0409 1520000000 000 0000 </t>
  </si>
  <si>
    <t xml:space="preserve">000 0409 1520073930 244 0225 </t>
  </si>
  <si>
    <t xml:space="preserve">000 0409 15200S5080 244 0000 </t>
  </si>
  <si>
    <t xml:space="preserve">000 0409 15200S5080 244 0200 </t>
  </si>
  <si>
    <t xml:space="preserve">000 0409 15200S5080 244 0220 </t>
  </si>
  <si>
    <t xml:space="preserve">000 0409 15200S5080 244 0225 </t>
  </si>
  <si>
    <t xml:space="preserve">000 0409 15200S5940 244 0000 </t>
  </si>
  <si>
    <t xml:space="preserve">000 0409 15200S5940 244 0200 </t>
  </si>
  <si>
    <t xml:space="preserve">000 0409 15200S5940 244 0220 </t>
  </si>
  <si>
    <t xml:space="preserve">000 0409 15200S5940 244 0225 </t>
  </si>
  <si>
    <t xml:space="preserve">000 0409 1520088660 244 0000 </t>
  </si>
  <si>
    <t xml:space="preserve">000 0409 1520088660 244 0225 </t>
  </si>
  <si>
    <t xml:space="preserve">000 0409 1520088660 244 0220 </t>
  </si>
  <si>
    <t xml:space="preserve">000 0409 1520088660 244 0200 </t>
  </si>
  <si>
    <t xml:space="preserve">000 0412 1540088910 244 0000 </t>
  </si>
  <si>
    <t xml:space="preserve">000 0412 1540088910 244 0226 </t>
  </si>
  <si>
    <t xml:space="preserve">000 0412 1540088910 244 0220 </t>
  </si>
  <si>
    <t xml:space="preserve">000 0412 1540088910 244 0200 </t>
  </si>
  <si>
    <t xml:space="preserve">000 0502 1520088640 244 0000 </t>
  </si>
  <si>
    <t xml:space="preserve">000 0502 1520088640 244 0226 </t>
  </si>
  <si>
    <t xml:space="preserve">000 0502 1520088640 244 0220 </t>
  </si>
  <si>
    <t xml:space="preserve">000 0502 1520088640 244 0200 </t>
  </si>
  <si>
    <t>000 0503 1520088610 244  0000</t>
  </si>
  <si>
    <t xml:space="preserve">000 0503 1520088610 244  0200 </t>
  </si>
  <si>
    <t xml:space="preserve">000 0503 1520088610 244  0220 </t>
  </si>
  <si>
    <t xml:space="preserve">000 0503 1520088610 244  0223 </t>
  </si>
  <si>
    <t xml:space="preserve">000 0503 1520088630 244 0225 </t>
  </si>
  <si>
    <t xml:space="preserve">000 0503 1520088630 244 0200 </t>
  </si>
  <si>
    <t xml:space="preserve">000 0503 1520088630 244  0226 </t>
  </si>
  <si>
    <t xml:space="preserve">000 0503 1520088650 244 0000 </t>
  </si>
  <si>
    <t xml:space="preserve">000 0503 1520088650 244 0225 </t>
  </si>
  <si>
    <t xml:space="preserve">000 0503 1520088650 244 0200 </t>
  </si>
  <si>
    <t xml:space="preserve">000 0801 1530088830 244 0000 </t>
  </si>
  <si>
    <t xml:space="preserve">000 0801 1530088830 244 0200 </t>
  </si>
  <si>
    <t xml:space="preserve">000 1403 1540086210 540 0000 </t>
  </si>
  <si>
    <t xml:space="preserve">000 1403 1540086210 540 0200 </t>
  </si>
  <si>
    <t xml:space="preserve">000 1403 1540086210 540 0250 </t>
  </si>
  <si>
    <t xml:space="preserve">000 1403 1540086210 540 0251 </t>
  </si>
  <si>
    <t>812 01050000 00 0000 000</t>
  </si>
  <si>
    <t>0</t>
  </si>
  <si>
    <t xml:space="preserve">000 0503 1520088610 110 0000 </t>
  </si>
  <si>
    <t xml:space="preserve">000 0503 1520088610 110 0200 </t>
  </si>
  <si>
    <t xml:space="preserve">000 0503 1520088610 110 0210 </t>
  </si>
  <si>
    <t xml:space="preserve">000 0503 1520088610 111 0211 </t>
  </si>
  <si>
    <t xml:space="preserve">000 0503 1520088610 119 0213 </t>
  </si>
  <si>
    <t>7412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</si>
  <si>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</si>
  <si>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 xml:space="preserve">000 0104 1920000100 853 0290 </t>
  </si>
  <si>
    <t xml:space="preserve">000 0104 1920000100 853 0200 </t>
  </si>
  <si>
    <t xml:space="preserve">000 0113 1940000300 853 0200 </t>
  </si>
  <si>
    <t xml:space="preserve">000 0113 1940000300 853 0000 </t>
  </si>
  <si>
    <t xml:space="preserve">000 0111 1930002000 870 0200 </t>
  </si>
  <si>
    <t xml:space="preserve">000 0111 1930002000 870 0000 </t>
  </si>
  <si>
    <t xml:space="preserve">000 0310 15100S4120 244 0300 </t>
  </si>
  <si>
    <t>000 0310 15100S4120 244 0000</t>
  </si>
  <si>
    <t xml:space="preserve">000 0310 15100S4120 244 0310 </t>
  </si>
  <si>
    <t xml:space="preserve">000 0310 1510074120 244 0300 </t>
  </si>
  <si>
    <t xml:space="preserve">000 0310 1510074120 244 0310 </t>
  </si>
  <si>
    <t xml:space="preserve">000 0310 1510074120 244 0290 </t>
  </si>
  <si>
    <t xml:space="preserve">000 0310 1510074120 244 0226 </t>
  </si>
  <si>
    <t xml:space="preserve">000 0310 1510074120 244 0225 </t>
  </si>
  <si>
    <t xml:space="preserve">000 0310 1510074120 244 0220 </t>
  </si>
  <si>
    <t>Обеспечение пожарной безопасности</t>
  </si>
  <si>
    <t xml:space="preserve">000 0502 1520088640 244 0225 </t>
  </si>
  <si>
    <t xml:space="preserve">000 0503 1520088630 244  0340 </t>
  </si>
  <si>
    <t xml:space="preserve">000 0503 1520088630 244  0300 </t>
  </si>
  <si>
    <t>000 0801 1530088830 244 0300</t>
  </si>
  <si>
    <t xml:space="preserve">000 0409 1520088660 244 0226 </t>
  </si>
  <si>
    <t xml:space="preserve">000 0104 1920000100 244 0310 </t>
  </si>
  <si>
    <t xml:space="preserve">000 0503 1520088630 244  0310 </t>
  </si>
  <si>
    <t xml:space="preserve">000 1001 1530082210 313 0260 </t>
  </si>
  <si>
    <t xml:space="preserve">000 1001 1530082210 313 0200 </t>
  </si>
  <si>
    <t xml:space="preserve">000 1001 1530082210 313 0000 </t>
  </si>
  <si>
    <t>000 0409 1520073930 244 75940</t>
  </si>
  <si>
    <t>000 0503 1520088650 244 0225</t>
  </si>
  <si>
    <t xml:space="preserve">000 0503 1520088620 244 0000 </t>
  </si>
  <si>
    <t xml:space="preserve">000 0503 1520088620 244 0225 </t>
  </si>
  <si>
    <t xml:space="preserve">000 0503 1520088620 244 0226 </t>
  </si>
  <si>
    <t xml:space="preserve">000 0503 1520088620 244 0300 </t>
  </si>
  <si>
    <t xml:space="preserve">000 0503 1520088620 244 0340 </t>
  </si>
  <si>
    <t>75140</t>
  </si>
  <si>
    <t>000 0203 1940051180 244 0225</t>
  </si>
  <si>
    <t>15</t>
  </si>
  <si>
    <t>30</t>
  </si>
  <si>
    <t>35</t>
  </si>
  <si>
    <t>118</t>
  </si>
  <si>
    <t>49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</si>
  <si>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</si>
  <si>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8602</t>
  </si>
  <si>
    <t>40</t>
  </si>
  <si>
    <t xml:space="preserve">000 0203 1940051180 244 0310 </t>
  </si>
  <si>
    <t>Услуги по содержанию имущества</t>
  </si>
  <si>
    <t xml:space="preserve">000 0203 1940051180 244 0200 </t>
  </si>
  <si>
    <t>000 1301 1970000100 730 0200</t>
  </si>
  <si>
    <t>000 1301 1970000100 730 0000</t>
  </si>
  <si>
    <t>Обслуживание государственного и муниципального долга</t>
  </si>
  <si>
    <t>Непрограммные расходы сельсовета</t>
  </si>
  <si>
    <t>Обслуживание муниципального долга сельсовета в рамках непрограммных расходов сельсовета</t>
  </si>
  <si>
    <t>7492</t>
  </si>
  <si>
    <t>Прочие межбюджетные трансферты, передаваемые бюджетам сельских поселений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</si>
  <si>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000 0104 1920000100 244 0227</t>
  </si>
  <si>
    <t>000 0111 1930002000 870 0296</t>
  </si>
  <si>
    <t>000 0113 1940000300 853 0296</t>
  </si>
  <si>
    <t xml:space="preserve">000 0113 1950075140 123 0000 </t>
  </si>
  <si>
    <t>000 0113 1950075140 123 0300</t>
  </si>
  <si>
    <t xml:space="preserve">000 0113 1950075140 123 0340 </t>
  </si>
  <si>
    <t>000 0406 1510088560 244 0227</t>
  </si>
  <si>
    <t xml:space="preserve">000 0503 1520088630 853  0291 </t>
  </si>
  <si>
    <t xml:space="preserve">000 0801 1530088830 244 0296 </t>
  </si>
  <si>
    <t>000 1301 1970000100 730 0296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</si>
  <si>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</si>
  <si>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</si>
  <si>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150</t>
  </si>
  <si>
    <t xml:space="preserve">000 0104 1920000100 244 0343 </t>
  </si>
  <si>
    <t>000 0104 1920000100 244 0346</t>
  </si>
  <si>
    <t>Увеличение стоимости прочих оборотных запасов (материалов)</t>
  </si>
  <si>
    <t>Увеличение стоимости горюче-смазочных материалов</t>
  </si>
  <si>
    <t xml:space="preserve">000 0113 1950075140 244 0346 </t>
  </si>
  <si>
    <t xml:space="preserve">000 0203 1940051180 244 0346 </t>
  </si>
  <si>
    <t>000 0801 1530088830 244 0346</t>
  </si>
  <si>
    <t>000 1001 1530082210 312 0264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</si>
  <si>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</si>
  <si>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000 0102 1920000200 120 0000</t>
  </si>
  <si>
    <t xml:space="preserve">000 0104 1920010210 120 0000 </t>
  </si>
  <si>
    <t xml:space="preserve">000 0104 1920010210 120 0200 </t>
  </si>
  <si>
    <t xml:space="preserve">000 0104 1920010210 120 0210 </t>
  </si>
  <si>
    <t>Расходы на региональные выплаты и выплаты, обеспечивающие уровень зарботной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</si>
  <si>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 xml:space="preserve">Расходы на региональные выплаты и выплаты, обеспечивающие уровень зарботной платы работников бюджетной сферы не ниже размера минимальной заработной платы (минимального размера оплаты труда).Уличное освещение. </t>
  </si>
  <si>
    <t xml:space="preserve">000 0503 1520010210 110 0000 </t>
  </si>
  <si>
    <t xml:space="preserve">000 0503 1520010210 110 0200 </t>
  </si>
  <si>
    <t xml:space="preserve">000 0503 1520010210 110 0210 </t>
  </si>
  <si>
    <t xml:space="preserve">000 0503 1520010210 111 0211 </t>
  </si>
  <si>
    <t xml:space="preserve">000 0503 1520010210 119 0213 </t>
  </si>
  <si>
    <t xml:space="preserve">000 0409 15200S4920 244 0000 </t>
  </si>
  <si>
    <t>000 0104 1920010210 121 0211</t>
  </si>
  <si>
    <t>000 0104 1920010210 129 0213</t>
  </si>
  <si>
    <t>000 0503 1520088630 853  0000</t>
  </si>
  <si>
    <t>000 0503 1520088630 853  0200</t>
  </si>
  <si>
    <t>000 0503 1520088630 244 0000</t>
  </si>
  <si>
    <t>Прочие мероприятия в области благоустройства.Уплата иных платежей</t>
  </si>
  <si>
    <t>28</t>
  </si>
  <si>
    <t>Прочие поступления от денежных взысканий (штрафов) и иных сумм в возмещение ущерба, зачисляемые в бюджет сельских поселений</t>
  </si>
  <si>
    <t>140</t>
  </si>
  <si>
    <t>16</t>
  </si>
  <si>
    <t>90</t>
  </si>
  <si>
    <t>050</t>
  </si>
  <si>
    <t>100</t>
  </si>
  <si>
    <t>7509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</si>
  <si>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</si>
  <si>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000 0310 15100S4120 244 0200</t>
  </si>
  <si>
    <t>000 0310 15100S4120 244 0226</t>
  </si>
  <si>
    <t>000 0310 15100S4120 244 0225</t>
  </si>
  <si>
    <t>000 0310 15100S4120 244 0220</t>
  </si>
  <si>
    <t xml:space="preserve">000 0409 15200S5090 244 0000 </t>
  </si>
  <si>
    <t>000 0409 15200S5090 244 0225</t>
  </si>
  <si>
    <t>000 0409 15200S4920 244 0310</t>
  </si>
  <si>
    <t>000 0310 1510088530 244 0225</t>
  </si>
  <si>
    <t>000 0310 1510088530 244 0000</t>
  </si>
  <si>
    <t>000 0310 1510088530 244 0200</t>
  </si>
  <si>
    <t>000 0310 1510088530 244 0220</t>
  </si>
  <si>
    <t>000 0409 15200S4920 244 0300</t>
  </si>
  <si>
    <t>32591</t>
  </si>
  <si>
    <t>14400</t>
  </si>
  <si>
    <t>Главный бухгалтер ______________________________________</t>
  </si>
  <si>
    <t>Ю.А. Ежкова</t>
  </si>
  <si>
    <t>7545</t>
  </si>
  <si>
    <t>000 0309 1510088520 244 0310</t>
  </si>
  <si>
    <t>15175</t>
  </si>
  <si>
    <t>365</t>
  </si>
  <si>
    <t>4700</t>
  </si>
  <si>
    <t>000 0503 1520088650 244 0000</t>
  </si>
  <si>
    <t>000 0503 1520088650 244 0200</t>
  </si>
  <si>
    <t>000 0503 1520088650 244 0226</t>
  </si>
  <si>
    <t>000 0503 15200S6410 244 0225</t>
  </si>
  <si>
    <t>000 0503 15200S6410 244 0000</t>
  </si>
  <si>
    <t>000 0503 15200S6410 244 0200</t>
  </si>
  <si>
    <t>000 0503 15200S6410 244 0226</t>
  </si>
  <si>
    <t>000 0309 1510088520 244 0346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</si>
  <si>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</si>
  <si>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7641</t>
  </si>
  <si>
    <t>Прочие безвозмездные поступления от негосударственных организаций в бюджеты сельских поселений (ППМИ)</t>
  </si>
  <si>
    <t>099</t>
  </si>
  <si>
    <t>Прочие безвозмездные поступления в бюджеты сельских поселений (ППМИ)</t>
  </si>
  <si>
    <t>07</t>
  </si>
  <si>
    <t>000 1403 1540086220 540 0200</t>
  </si>
  <si>
    <t>000 1403 1540086220 540 0250</t>
  </si>
  <si>
    <t>000 1403 1540086220 540 0251</t>
  </si>
  <si>
    <t>Предоставление прочих межбюджетных трансфертов бюджету муниципального района общего характера. Управление муниципальными финансами сельсовета, муниципальная программа "Социально-экономическое развитие сельсовета"</t>
  </si>
  <si>
    <t>Межбюджетные трансферты</t>
  </si>
  <si>
    <t>Иные межбюджетные трансферты</t>
  </si>
  <si>
    <t>Расходы бюджета сельсовета на реализацию мероприятий по поддержке местных инициатив долевого финансирования.</t>
  </si>
  <si>
    <t>Расходы на реализацию мероприятий по поддержке местных инициатив за счет поступлений от юридических лиц</t>
  </si>
  <si>
    <t>Расходы на реализацию мероприятий по поддержке местных инициатив за счет средств граждан.</t>
  </si>
  <si>
    <t>000 0503 15202S6410 244 0000</t>
  </si>
  <si>
    <t>000 0503 15202S6410 244 0200</t>
  </si>
  <si>
    <t>000 0503 15202S6410 244 0226</t>
  </si>
  <si>
    <t>000 0503 15203S6410 244 0000</t>
  </si>
  <si>
    <t>000 0503 15203S6410 244 0200</t>
  </si>
  <si>
    <t>000 0503 15203S6410 244 0226</t>
  </si>
  <si>
    <t>"05"июня 2019 г.</t>
  </si>
  <si>
    <t>000 0409 15200S4920 244 0344</t>
  </si>
  <si>
    <t>000 0801 1530088830 244 0349</t>
  </si>
  <si>
    <t>Увеличение стоимости прочих материальных запасов однократного применения</t>
  </si>
  <si>
    <t>на 01 июля 2019 года</t>
  </si>
  <si>
    <t>16758,23</t>
  </si>
  <si>
    <t>4400</t>
  </si>
  <si>
    <t>45000</t>
  </si>
  <si>
    <t>100243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</si>
</sst>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\2\6"/>
    <numFmt numFmtId="179" formatCode="_(* #,##0.00_);_(* \(#,##0.00\);_(* &quot;-&quot;??_);_(@_)"/>
    <numFmt numFmtId="180" formatCode="#,##0_ ;[Red]\-#,##0\ "/>
    <numFmt numFmtId="181" formatCode="#,##0.00_ ;[Red]\-#,##0.00\ "/>
    <numFmt numFmtId="182" formatCode="#,##0.00&quot;р.&quot;"/>
    <numFmt numFmtId="183" formatCode="[$-FC19]d\ mmmm\ yyyy\ &quot;г.&quot;"/>
    <numFmt numFmtId="184" formatCode="#,##0.00_ ;\-#,##0.00\ 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63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 G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4" fontId="8" fillId="0" borderId="1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4" fontId="4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justify" wrapText="1"/>
    </xf>
    <xf numFmtId="0" fontId="15" fillId="0" borderId="0" xfId="0" applyFont="1" applyFill="1" applyAlignment="1">
      <alignment/>
    </xf>
    <xf numFmtId="0" fontId="0" fillId="0" borderId="10" xfId="0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justify" wrapText="1"/>
    </xf>
    <xf numFmtId="0" fontId="10" fillId="0" borderId="15" xfId="0" applyFont="1" applyFill="1" applyBorder="1" applyAlignment="1">
      <alignment horizontal="justify" wrapText="1"/>
    </xf>
    <xf numFmtId="0" fontId="9" fillId="0" borderId="16" xfId="0" applyFont="1" applyBorder="1" applyAlignment="1">
      <alignment horizontal="left" vertical="center"/>
    </xf>
    <xf numFmtId="0" fontId="10" fillId="0" borderId="15" xfId="0" applyNumberFormat="1" applyFont="1" applyFill="1" applyBorder="1" applyAlignment="1">
      <alignment horizontal="justify" wrapText="1"/>
    </xf>
    <xf numFmtId="0" fontId="13" fillId="0" borderId="15" xfId="0" applyFont="1" applyFill="1" applyBorder="1" applyAlignment="1">
      <alignment horizontal="justify"/>
    </xf>
    <xf numFmtId="0" fontId="10" fillId="0" borderId="15" xfId="0" applyFont="1" applyFill="1" applyBorder="1" applyAlignment="1">
      <alignment horizontal="justify"/>
    </xf>
    <xf numFmtId="0" fontId="9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11" fillId="0" borderId="10" xfId="63" applyNumberFormat="1" applyFont="1" applyFill="1" applyBorder="1" applyAlignment="1">
      <alignment horizontal="center"/>
    </xf>
    <xf numFmtId="49" fontId="12" fillId="0" borderId="10" xfId="63" applyNumberFormat="1" applyFont="1" applyFill="1" applyBorder="1" applyAlignment="1">
      <alignment horizontal="center"/>
    </xf>
    <xf numFmtId="49" fontId="12" fillId="33" borderId="10" xfId="63" applyNumberFormat="1" applyFont="1" applyFill="1" applyBorder="1" applyAlignment="1">
      <alignment horizontal="center"/>
    </xf>
    <xf numFmtId="49" fontId="11" fillId="33" borderId="10" xfId="63" applyNumberFormat="1" applyFont="1" applyFill="1" applyBorder="1" applyAlignment="1">
      <alignment horizontal="center"/>
    </xf>
    <xf numFmtId="49" fontId="11" fillId="33" borderId="10" xfId="65" applyNumberFormat="1" applyFont="1" applyFill="1" applyBorder="1" applyAlignment="1">
      <alignment horizontal="center"/>
    </xf>
    <xf numFmtId="49" fontId="11" fillId="0" borderId="10" xfId="65" applyNumberFormat="1" applyFont="1" applyFill="1" applyBorder="1" applyAlignment="1">
      <alignment horizontal="center"/>
    </xf>
    <xf numFmtId="49" fontId="12" fillId="33" borderId="10" xfId="65" applyNumberFormat="1" applyFont="1" applyFill="1" applyBorder="1" applyAlignment="1">
      <alignment horizontal="center"/>
    </xf>
    <xf numFmtId="49" fontId="12" fillId="0" borderId="10" xfId="65" applyNumberFormat="1" applyFont="1" applyFill="1" applyBorder="1" applyAlignment="1">
      <alignment horizontal="center"/>
    </xf>
    <xf numFmtId="0" fontId="13" fillId="0" borderId="15" xfId="0" applyFont="1" applyBorder="1" applyAlignment="1">
      <alignment wrapText="1"/>
    </xf>
    <xf numFmtId="4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center"/>
    </xf>
    <xf numFmtId="49" fontId="16" fillId="0" borderId="10" xfId="63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8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9" fontId="16" fillId="0" borderId="10" xfId="63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right"/>
    </xf>
    <xf numFmtId="49" fontId="16" fillId="33" borderId="10" xfId="63" applyNumberFormat="1" applyFont="1" applyFill="1" applyBorder="1" applyAlignment="1">
      <alignment horizontal="center"/>
    </xf>
    <xf numFmtId="0" fontId="18" fillId="0" borderId="10" xfId="55" applyNumberFormat="1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9" fontId="0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right" vertical="center"/>
    </xf>
    <xf numFmtId="49" fontId="1" fillId="0" borderId="27" xfId="0" applyNumberFormat="1" applyFont="1" applyBorder="1" applyAlignment="1">
      <alignment vertical="center" wrapText="1"/>
    </xf>
    <xf numFmtId="49" fontId="1" fillId="0" borderId="28" xfId="0" applyNumberFormat="1" applyFont="1" applyBorder="1" applyAlignment="1">
      <alignment vertical="center" wrapText="1"/>
    </xf>
    <xf numFmtId="4" fontId="1" fillId="0" borderId="29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vertical="center"/>
    </xf>
    <xf numFmtId="4" fontId="1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" fontId="0" fillId="0" borderId="34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4" fontId="1" fillId="0" borderId="36" xfId="0" applyNumberFormat="1" applyFont="1" applyFill="1" applyBorder="1" applyAlignment="1">
      <alignment vertical="center"/>
    </xf>
    <xf numFmtId="4" fontId="1" fillId="0" borderId="37" xfId="0" applyNumberFormat="1" applyFont="1" applyFill="1" applyBorder="1" applyAlignment="1">
      <alignment vertical="center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/>
    </xf>
    <xf numFmtId="4" fontId="0" fillId="0" borderId="29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vertical="center"/>
    </xf>
    <xf numFmtId="4" fontId="0" fillId="0" borderId="38" xfId="0" applyNumberFormat="1" applyFont="1" applyFill="1" applyBorder="1" applyAlignment="1">
      <alignment vertical="center"/>
    </xf>
    <xf numFmtId="4" fontId="0" fillId="0" borderId="39" xfId="0" applyNumberFormat="1" applyFont="1" applyFill="1" applyBorder="1" applyAlignment="1">
      <alignment vertical="center"/>
    </xf>
    <xf numFmtId="0" fontId="1" fillId="0" borderId="27" xfId="0" applyNumberFormat="1" applyFont="1" applyBorder="1" applyAlignment="1" applyProtection="1">
      <alignment horizontal="left" vertical="center" wrapText="1"/>
      <protection locked="0"/>
    </xf>
    <xf numFmtId="4" fontId="1" fillId="0" borderId="39" xfId="0" applyNumberFormat="1" applyFont="1" applyFill="1" applyBorder="1" applyAlignment="1">
      <alignment vertical="center"/>
    </xf>
    <xf numFmtId="2" fontId="0" fillId="0" borderId="39" xfId="0" applyNumberFormat="1" applyFont="1" applyFill="1" applyBorder="1" applyAlignment="1">
      <alignment horizontal="right" vertical="center"/>
    </xf>
    <xf numFmtId="0" fontId="19" fillId="0" borderId="27" xfId="0" applyNumberFormat="1" applyFont="1" applyBorder="1" applyAlignment="1">
      <alignment vertical="center" wrapText="1"/>
    </xf>
    <xf numFmtId="2" fontId="1" fillId="0" borderId="39" xfId="0" applyNumberFormat="1" applyFont="1" applyFill="1" applyBorder="1" applyAlignment="1">
      <alignment horizontal="right" vertical="center"/>
    </xf>
    <xf numFmtId="49" fontId="0" fillId="0" borderId="30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vertical="center" wrapText="1"/>
    </xf>
    <xf numFmtId="49" fontId="0" fillId="0" borderId="28" xfId="0" applyNumberFormat="1" applyFont="1" applyFill="1" applyBorder="1" applyAlignment="1">
      <alignment vertical="center" wrapText="1"/>
    </xf>
    <xf numFmtId="4" fontId="1" fillId="0" borderId="29" xfId="0" applyNumberFormat="1" applyFont="1" applyFill="1" applyBorder="1" applyAlignment="1">
      <alignment horizontal="right" vertical="center"/>
    </xf>
    <xf numFmtId="49" fontId="1" fillId="0" borderId="29" xfId="0" applyNumberFormat="1" applyFont="1" applyFill="1" applyBorder="1" applyAlignment="1">
      <alignment horizontal="right" vertical="center"/>
    </xf>
    <xf numFmtId="2" fontId="1" fillId="0" borderId="39" xfId="0" applyNumberFormat="1" applyFont="1" applyFill="1" applyBorder="1" applyAlignment="1">
      <alignment vertical="center"/>
    </xf>
    <xf numFmtId="2" fontId="0" fillId="0" borderId="39" xfId="0" applyNumberFormat="1" applyFont="1" applyFill="1" applyBorder="1" applyAlignment="1">
      <alignment vertical="center"/>
    </xf>
    <xf numFmtId="49" fontId="1" fillId="0" borderId="27" xfId="0" applyNumberFormat="1" applyFont="1" applyBorder="1" applyAlignment="1">
      <alignment vertical="center" wrapText="1"/>
    </xf>
    <xf numFmtId="2" fontId="20" fillId="0" borderId="30" xfId="63" applyNumberFormat="1" applyFont="1" applyFill="1" applyBorder="1" applyAlignment="1">
      <alignment horizontal="right" vertical="center"/>
    </xf>
    <xf numFmtId="2" fontId="1" fillId="0" borderId="30" xfId="0" applyNumberFormat="1" applyFont="1" applyFill="1" applyBorder="1" applyAlignment="1">
      <alignment horizontal="right" vertical="center"/>
    </xf>
    <xf numFmtId="2" fontId="0" fillId="0" borderId="4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justify" vertical="center" wrapText="1"/>
    </xf>
    <xf numFmtId="4" fontId="1" fillId="0" borderId="30" xfId="0" applyNumberFormat="1" applyFont="1" applyFill="1" applyBorder="1" applyAlignment="1">
      <alignment horizontal="right" vertical="center"/>
    </xf>
    <xf numFmtId="2" fontId="1" fillId="0" borderId="41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vertical="center"/>
    </xf>
    <xf numFmtId="2" fontId="0" fillId="0" borderId="30" xfId="0" applyNumberFormat="1" applyFont="1" applyFill="1" applyBorder="1" applyAlignment="1">
      <alignment horizontal="right" vertical="center"/>
    </xf>
    <xf numFmtId="2" fontId="0" fillId="0" borderId="29" xfId="0" applyNumberFormat="1" applyFont="1" applyFill="1" applyBorder="1" applyAlignment="1">
      <alignment horizontal="right" vertical="center"/>
    </xf>
    <xf numFmtId="49" fontId="1" fillId="0" borderId="30" xfId="0" applyNumberFormat="1" applyFont="1" applyFill="1" applyBorder="1" applyAlignment="1">
      <alignment horizontal="right" vertical="center"/>
    </xf>
    <xf numFmtId="2" fontId="1" fillId="0" borderId="29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left" vertical="top" wrapText="1"/>
    </xf>
    <xf numFmtId="49" fontId="4" fillId="0" borderId="46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/>
    </xf>
    <xf numFmtId="49" fontId="21" fillId="0" borderId="43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vertical="center" wrapText="1"/>
    </xf>
    <xf numFmtId="49" fontId="21" fillId="0" borderId="46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49" fontId="21" fillId="0" borderId="44" xfId="0" applyNumberFormat="1" applyFont="1" applyBorder="1" applyAlignment="1">
      <alignment horizontal="center" wrapText="1"/>
    </xf>
    <xf numFmtId="4" fontId="21" fillId="0" borderId="48" xfId="0" applyNumberFormat="1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4" fontId="4" fillId="0" borderId="48" xfId="0" applyNumberFormat="1" applyFont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 horizontal="left"/>
    </xf>
    <xf numFmtId="49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49" fontId="0" fillId="0" borderId="29" xfId="0" applyNumberFormat="1" applyBorder="1" applyAlignment="1">
      <alignment vertical="center"/>
    </xf>
    <xf numFmtId="2" fontId="0" fillId="0" borderId="30" xfId="0" applyNumberForma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10" fillId="0" borderId="10" xfId="0" applyFont="1" applyFill="1" applyBorder="1" applyAlignment="1">
      <alignment horizontal="justify"/>
    </xf>
    <xf numFmtId="0" fontId="10" fillId="0" borderId="10" xfId="55" applyNumberFormat="1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49" fontId="0" fillId="0" borderId="30" xfId="0" applyNumberFormat="1" applyFill="1" applyBorder="1" applyAlignment="1">
      <alignment horizontal="right" vertical="center"/>
    </xf>
    <xf numFmtId="49" fontId="0" fillId="0" borderId="51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1" fillId="0" borderId="30" xfId="0" applyNumberFormat="1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4" fontId="0" fillId="0" borderId="26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2" fontId="13" fillId="34" borderId="10" xfId="0" applyNumberFormat="1" applyFont="1" applyFill="1" applyBorder="1" applyAlignment="1">
      <alignment horizontal="justify" vertical="center" wrapText="1"/>
    </xf>
    <xf numFmtId="49" fontId="1" fillId="34" borderId="28" xfId="0" applyNumberFormat="1" applyFont="1" applyFill="1" applyBorder="1" applyAlignment="1">
      <alignment vertical="center" wrapText="1"/>
    </xf>
    <xf numFmtId="49" fontId="0" fillId="34" borderId="30" xfId="0" applyNumberFormat="1" applyFont="1" applyFill="1" applyBorder="1" applyAlignment="1">
      <alignment horizontal="right" vertical="center"/>
    </xf>
    <xf numFmtId="4" fontId="1" fillId="34" borderId="39" xfId="0" applyNumberFormat="1" applyFont="1" applyFill="1" applyBorder="1" applyAlignment="1">
      <alignment vertical="center"/>
    </xf>
    <xf numFmtId="49" fontId="0" fillId="34" borderId="27" xfId="0" applyNumberFormat="1" applyFont="1" applyFill="1" applyBorder="1" applyAlignment="1">
      <alignment vertical="center" wrapText="1"/>
    </xf>
    <xf numFmtId="49" fontId="0" fillId="34" borderId="28" xfId="0" applyNumberFormat="1" applyFont="1" applyFill="1" applyBorder="1" applyAlignment="1">
      <alignment vertical="center" wrapText="1"/>
    </xf>
    <xf numFmtId="4" fontId="0" fillId="34" borderId="39" xfId="0" applyNumberFormat="1" applyFont="1" applyFill="1" applyBorder="1" applyAlignment="1">
      <alignment vertical="center"/>
    </xf>
    <xf numFmtId="4" fontId="0" fillId="34" borderId="30" xfId="0" applyNumberFormat="1" applyFont="1" applyFill="1" applyBorder="1" applyAlignment="1">
      <alignment horizontal="right" vertical="center"/>
    </xf>
    <xf numFmtId="49" fontId="0" fillId="34" borderId="51" xfId="0" applyNumberFormat="1" applyFont="1" applyFill="1" applyBorder="1" applyAlignment="1">
      <alignment horizontal="right" vertical="center"/>
    </xf>
    <xf numFmtId="2" fontId="0" fillId="34" borderId="51" xfId="0" applyNumberFormat="1" applyFill="1" applyBorder="1" applyAlignment="1">
      <alignment horizontal="right" vertical="center"/>
    </xf>
    <xf numFmtId="4" fontId="0" fillId="34" borderId="51" xfId="0" applyNumberFormat="1" applyFont="1" applyFill="1" applyBorder="1" applyAlignment="1">
      <alignment horizontal="right" vertical="center"/>
    </xf>
    <xf numFmtId="4" fontId="0" fillId="34" borderId="26" xfId="0" applyNumberFormat="1" applyFont="1" applyFill="1" applyBorder="1" applyAlignment="1">
      <alignment vertical="center"/>
    </xf>
    <xf numFmtId="2" fontId="0" fillId="0" borderId="21" xfId="0" applyNumberFormat="1" applyFont="1" applyFill="1" applyBorder="1" applyAlignment="1">
      <alignment horizontal="right" vertical="center"/>
    </xf>
    <xf numFmtId="2" fontId="0" fillId="34" borderId="10" xfId="0" applyNumberForma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>
      <alignment horizontal="justify" vertical="center" wrapText="1"/>
    </xf>
    <xf numFmtId="0" fontId="0" fillId="0" borderId="52" xfId="0" applyFill="1" applyBorder="1" applyAlignment="1">
      <alignment/>
    </xf>
    <xf numFmtId="49" fontId="0" fillId="0" borderId="39" xfId="0" applyNumberFormat="1" applyFill="1" applyBorder="1" applyAlignment="1">
      <alignment horizontal="right" vertical="center"/>
    </xf>
    <xf numFmtId="49" fontId="1" fillId="0" borderId="28" xfId="0" applyNumberFormat="1" applyFont="1" applyBorder="1" applyAlignment="1">
      <alignment vertical="center" wrapText="1"/>
    </xf>
    <xf numFmtId="4" fontId="1" fillId="0" borderId="29" xfId="0" applyNumberFormat="1" applyFont="1" applyFill="1" applyBorder="1" applyAlignment="1">
      <alignment vertical="center"/>
    </xf>
    <xf numFmtId="49" fontId="1" fillId="0" borderId="39" xfId="0" applyNumberFormat="1" applyFont="1" applyFill="1" applyBorder="1" applyAlignment="1">
      <alignment horizontal="right" vertical="center"/>
    </xf>
    <xf numFmtId="49" fontId="0" fillId="0" borderId="28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0" fillId="34" borderId="10" xfId="0" applyNumberFormat="1" applyFill="1" applyBorder="1" applyAlignment="1">
      <alignment horizontal="right" vertical="center"/>
    </xf>
    <xf numFmtId="49" fontId="1" fillId="34" borderId="30" xfId="0" applyNumberFormat="1" applyFont="1" applyFill="1" applyBorder="1" applyAlignment="1">
      <alignment horizontal="right" vertical="center"/>
    </xf>
    <xf numFmtId="49" fontId="0" fillId="0" borderId="32" xfId="0" applyNumberFormat="1" applyFont="1" applyBorder="1" applyAlignment="1">
      <alignment vertical="center" wrapText="1"/>
    </xf>
    <xf numFmtId="49" fontId="0" fillId="0" borderId="53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wrapText="1"/>
    </xf>
    <xf numFmtId="49" fontId="0" fillId="0" borderId="20" xfId="0" applyNumberFormat="1" applyFont="1" applyFill="1" applyBorder="1" applyAlignment="1">
      <alignment vertical="center" wrapText="1"/>
    </xf>
    <xf numFmtId="49" fontId="0" fillId="0" borderId="27" xfId="0" applyNumberFormat="1" applyBorder="1" applyAlignment="1">
      <alignment vertical="center" wrapText="1"/>
    </xf>
    <xf numFmtId="2" fontId="1" fillId="0" borderId="54" xfId="0" applyNumberFormat="1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vertical="center"/>
    </xf>
    <xf numFmtId="2" fontId="0" fillId="0" borderId="55" xfId="0" applyNumberFormat="1" applyFont="1" applyFill="1" applyBorder="1" applyAlignment="1">
      <alignment horizontal="right" vertical="center"/>
    </xf>
    <xf numFmtId="2" fontId="0" fillId="0" borderId="56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49" fontId="1" fillId="0" borderId="32" xfId="0" applyNumberFormat="1" applyFont="1" applyBorder="1" applyAlignment="1">
      <alignment vertical="center" wrapText="1"/>
    </xf>
    <xf numFmtId="4" fontId="8" fillId="34" borderId="10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right"/>
    </xf>
    <xf numFmtId="184" fontId="0" fillId="0" borderId="30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vertical="center"/>
    </xf>
    <xf numFmtId="49" fontId="0" fillId="34" borderId="57" xfId="0" applyNumberFormat="1" applyFont="1" applyFill="1" applyBorder="1" applyAlignment="1">
      <alignment vertical="center" wrapText="1"/>
    </xf>
    <xf numFmtId="49" fontId="0" fillId="34" borderId="58" xfId="0" applyNumberFormat="1" applyFill="1" applyBorder="1" applyAlignment="1">
      <alignment vertical="center" wrapText="1"/>
    </xf>
    <xf numFmtId="49" fontId="0" fillId="34" borderId="21" xfId="0" applyNumberFormat="1" applyFill="1" applyBorder="1" applyAlignment="1">
      <alignment horizontal="right" vertical="center"/>
    </xf>
    <xf numFmtId="4" fontId="0" fillId="34" borderId="22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horizontal="right" vertical="center"/>
    </xf>
    <xf numFmtId="4" fontId="0" fillId="34" borderId="20" xfId="0" applyNumberFormat="1" applyFont="1" applyFill="1" applyBorder="1" applyAlignment="1">
      <alignment vertical="center"/>
    </xf>
    <xf numFmtId="49" fontId="0" fillId="0" borderId="59" xfId="0" applyNumberFormat="1" applyFill="1" applyBorder="1" applyAlignment="1">
      <alignment horizontal="right" vertical="center"/>
    </xf>
    <xf numFmtId="2" fontId="0" fillId="0" borderId="59" xfId="0" applyNumberFormat="1" applyFont="1" applyFill="1" applyBorder="1" applyAlignment="1">
      <alignment horizontal="right" vertical="center"/>
    </xf>
    <xf numFmtId="2" fontId="20" fillId="0" borderId="51" xfId="63" applyNumberFormat="1" applyFont="1" applyFill="1" applyBorder="1" applyAlignment="1">
      <alignment horizontal="right" vertical="center"/>
    </xf>
    <xf numFmtId="49" fontId="0" fillId="0" borderId="57" xfId="0" applyNumberFormat="1" applyFont="1" applyBorder="1" applyAlignment="1">
      <alignment vertical="center" wrapText="1"/>
    </xf>
    <xf numFmtId="49" fontId="0" fillId="0" borderId="58" xfId="0" applyNumberFormat="1" applyFont="1" applyBorder="1" applyAlignment="1">
      <alignment vertical="center" wrapText="1"/>
    </xf>
    <xf numFmtId="49" fontId="0" fillId="0" borderId="21" xfId="0" applyNumberFormat="1" applyFill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 wrapText="1"/>
    </xf>
    <xf numFmtId="49" fontId="0" fillId="34" borderId="32" xfId="0" applyNumberFormat="1" applyFont="1" applyFill="1" applyBorder="1" applyAlignment="1">
      <alignment vertical="center" wrapText="1"/>
    </xf>
    <xf numFmtId="49" fontId="0" fillId="34" borderId="49" xfId="0" applyNumberFormat="1" applyFont="1" applyFill="1" applyBorder="1" applyAlignment="1">
      <alignment vertical="center" wrapText="1"/>
    </xf>
    <xf numFmtId="49" fontId="0" fillId="34" borderId="59" xfId="0" applyNumberFormat="1" applyFill="1" applyBorder="1" applyAlignment="1">
      <alignment horizontal="right" vertical="center"/>
    </xf>
    <xf numFmtId="2" fontId="0" fillId="34" borderId="59" xfId="0" applyNumberFormat="1" applyFill="1" applyBorder="1" applyAlignment="1">
      <alignment horizontal="right" vertical="center"/>
    </xf>
    <xf numFmtId="49" fontId="1" fillId="0" borderId="57" xfId="0" applyNumberFormat="1" applyFont="1" applyBorder="1" applyAlignment="1">
      <alignment vertical="center" wrapText="1"/>
    </xf>
    <xf numFmtId="49" fontId="1" fillId="0" borderId="60" xfId="0" applyNumberFormat="1" applyFont="1" applyBorder="1" applyAlignment="1">
      <alignment vertical="center" wrapText="1"/>
    </xf>
    <xf numFmtId="2" fontId="1" fillId="0" borderId="61" xfId="0" applyNumberFormat="1" applyFont="1" applyFill="1" applyBorder="1" applyAlignment="1">
      <alignment horizontal="right" vertical="center"/>
    </xf>
    <xf numFmtId="49" fontId="0" fillId="34" borderId="10" xfId="0" applyNumberFormat="1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right" vertical="center"/>
    </xf>
    <xf numFmtId="2" fontId="0" fillId="0" borderId="59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right"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62" xfId="0" applyNumberFormat="1" applyFont="1" applyBorder="1" applyAlignment="1">
      <alignment vertical="center" wrapText="1"/>
    </xf>
    <xf numFmtId="49" fontId="0" fillId="34" borderId="30" xfId="0" applyNumberFormat="1" applyFill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2" fontId="20" fillId="0" borderId="10" xfId="63" applyNumberFormat="1" applyFont="1" applyFill="1" applyBorder="1" applyAlignment="1">
      <alignment horizontal="right" vertical="center"/>
    </xf>
    <xf numFmtId="49" fontId="1" fillId="0" borderId="30" xfId="0" applyNumberFormat="1" applyFont="1" applyFill="1" applyBorder="1" applyAlignment="1">
      <alignment horizontal="right" vertical="center"/>
    </xf>
    <xf numFmtId="2" fontId="1" fillId="0" borderId="48" xfId="0" applyNumberFormat="1" applyFont="1" applyFill="1" applyBorder="1" applyAlignment="1">
      <alignment horizontal="right" vertical="center"/>
    </xf>
    <xf numFmtId="4" fontId="1" fillId="34" borderId="29" xfId="0" applyNumberFormat="1" applyFont="1" applyFill="1" applyBorder="1" applyAlignment="1">
      <alignment vertical="center"/>
    </xf>
    <xf numFmtId="4" fontId="0" fillId="34" borderId="29" xfId="0" applyNumberFormat="1" applyFont="1" applyFill="1" applyBorder="1" applyAlignment="1">
      <alignment vertical="center"/>
    </xf>
    <xf numFmtId="4" fontId="1" fillId="34" borderId="29" xfId="0" applyNumberFormat="1" applyFont="1" applyFill="1" applyBorder="1" applyAlignment="1">
      <alignment vertical="center"/>
    </xf>
    <xf numFmtId="4" fontId="0" fillId="34" borderId="34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4" fontId="0" fillId="34" borderId="59" xfId="0" applyNumberFormat="1" applyFont="1" applyFill="1" applyBorder="1" applyAlignment="1">
      <alignment vertical="center"/>
    </xf>
    <xf numFmtId="4" fontId="0" fillId="34" borderId="48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4" fontId="1" fillId="34" borderId="61" xfId="0" applyNumberFormat="1" applyFont="1" applyFill="1" applyBorder="1" applyAlignment="1">
      <alignment vertical="center"/>
    </xf>
    <xf numFmtId="4" fontId="2" fillId="34" borderId="29" xfId="0" applyNumberFormat="1" applyFont="1" applyFill="1" applyBorder="1" applyAlignment="1">
      <alignment vertical="center"/>
    </xf>
    <xf numFmtId="49" fontId="0" fillId="34" borderId="29" xfId="0" applyNumberFormat="1" applyFont="1" applyFill="1" applyBorder="1" applyAlignment="1">
      <alignment horizontal="right" vertical="center"/>
    </xf>
    <xf numFmtId="0" fontId="10" fillId="0" borderId="15" xfId="55" applyNumberFormat="1" applyFont="1" applyFill="1" applyBorder="1" applyAlignment="1">
      <alignment horizontal="left" vertical="top" wrapText="1"/>
      <protection/>
    </xf>
    <xf numFmtId="49" fontId="0" fillId="0" borderId="51" xfId="0" applyNumberFormat="1" applyFill="1" applyBorder="1" applyAlignment="1">
      <alignment horizontal="right" vertical="center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63" xfId="0" applyNumberFormat="1" applyFont="1" applyBorder="1" applyAlignment="1">
      <alignment horizontal="center" vertical="center" wrapText="1"/>
    </xf>
    <xf numFmtId="4" fontId="0" fillId="34" borderId="64" xfId="0" applyNumberFormat="1" applyFont="1" applyFill="1" applyBorder="1" applyAlignment="1">
      <alignment horizontal="right" vertical="center"/>
    </xf>
    <xf numFmtId="4" fontId="1" fillId="34" borderId="21" xfId="0" applyNumberFormat="1" applyFont="1" applyFill="1" applyBorder="1" applyAlignment="1">
      <alignment vertical="center"/>
    </xf>
    <xf numFmtId="4" fontId="0" fillId="0" borderId="65" xfId="0" applyNumberFormat="1" applyFont="1" applyFill="1" applyBorder="1" applyAlignment="1">
      <alignment horizontal="right" vertical="center"/>
    </xf>
    <xf numFmtId="49" fontId="0" fillId="0" borderId="10" xfId="0" applyNumberFormat="1" applyBorder="1" applyAlignment="1">
      <alignment vertical="center" wrapText="1"/>
    </xf>
    <xf numFmtId="49" fontId="1" fillId="0" borderId="57" xfId="0" applyNumberFormat="1" applyFont="1" applyBorder="1" applyAlignment="1">
      <alignment vertical="center" wrapText="1"/>
    </xf>
    <xf numFmtId="49" fontId="1" fillId="0" borderId="58" xfId="0" applyNumberFormat="1" applyFont="1" applyBorder="1" applyAlignment="1">
      <alignment vertical="center" wrapText="1"/>
    </xf>
    <xf numFmtId="4" fontId="1" fillId="34" borderId="48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right" vertical="center"/>
    </xf>
    <xf numFmtId="49" fontId="1" fillId="0" borderId="51" xfId="0" applyNumberFormat="1" applyFont="1" applyFill="1" applyBorder="1" applyAlignment="1">
      <alignment horizontal="right" vertical="center"/>
    </xf>
    <xf numFmtId="49" fontId="1" fillId="0" borderId="59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/>
    </xf>
    <xf numFmtId="49" fontId="8" fillId="0" borderId="66" xfId="0" applyNumberFormat="1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67" xfId="0" applyNumberFormat="1" applyFont="1" applyBorder="1" applyAlignment="1">
      <alignment horizontal="center" vertical="center" wrapText="1"/>
    </xf>
    <xf numFmtId="49" fontId="8" fillId="0" borderId="68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0" fillId="0" borderId="5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61" xfId="0" applyBorder="1" applyAlignment="1">
      <alignment wrapText="1"/>
    </xf>
    <xf numFmtId="0" fontId="8" fillId="0" borderId="72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4" fillId="0" borderId="6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9" fontId="0" fillId="0" borderId="29" xfId="0" applyNumberForma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51" xfId="0" applyNumberFormat="1" applyFont="1" applyBorder="1" applyAlignment="1">
      <alignment vertical="center"/>
    </xf>
    <xf numFmtId="49" fontId="0" fillId="0" borderId="53" xfId="0" applyNumberFormat="1" applyFont="1" applyBorder="1" applyAlignment="1">
      <alignment vertical="center"/>
    </xf>
    <xf numFmtId="49" fontId="0" fillId="0" borderId="30" xfId="0" applyNumberForma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51" xfId="0" applyNumberFormat="1" applyBorder="1" applyAlignment="1">
      <alignment horizontal="left" vertical="center"/>
    </xf>
    <xf numFmtId="49" fontId="0" fillId="0" borderId="53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vertical="center"/>
    </xf>
    <xf numFmtId="49" fontId="0" fillId="34" borderId="11" xfId="0" applyNumberFormat="1" applyFill="1" applyBorder="1" applyAlignment="1">
      <alignment horizontal="left" vertical="center"/>
    </xf>
    <xf numFmtId="49" fontId="0" fillId="34" borderId="12" xfId="0" applyNumberFormat="1" applyFill="1" applyBorder="1" applyAlignment="1">
      <alignment horizontal="left" vertical="center"/>
    </xf>
    <xf numFmtId="49" fontId="0" fillId="0" borderId="34" xfId="0" applyNumberFormat="1" applyBorder="1" applyAlignment="1">
      <alignment vertical="center"/>
    </xf>
    <xf numFmtId="49" fontId="0" fillId="0" borderId="34" xfId="0" applyNumberFormat="1" applyFon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28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vertical="center"/>
    </xf>
    <xf numFmtId="49" fontId="0" fillId="0" borderId="3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 wrapText="1"/>
    </xf>
    <xf numFmtId="49" fontId="0" fillId="0" borderId="74" xfId="0" applyNumberFormat="1" applyFont="1" applyFill="1" applyBorder="1" applyAlignment="1">
      <alignment vertical="center" wrapText="1"/>
    </xf>
    <xf numFmtId="49" fontId="0" fillId="0" borderId="75" xfId="0" applyNumberFormat="1" applyFont="1" applyFill="1" applyBorder="1" applyAlignment="1">
      <alignment vertical="center"/>
    </xf>
    <xf numFmtId="49" fontId="0" fillId="0" borderId="76" xfId="0" applyNumberFormat="1" applyFont="1" applyFill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1" fillId="0" borderId="61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0" fillId="0" borderId="58" xfId="0" applyNumberFormat="1" applyFont="1" applyBorder="1" applyAlignment="1">
      <alignment vertical="center"/>
    </xf>
    <xf numFmtId="49" fontId="0" fillId="34" borderId="29" xfId="0" applyNumberFormat="1" applyFill="1" applyBorder="1" applyAlignment="1">
      <alignment vertical="center"/>
    </xf>
    <xf numFmtId="49" fontId="0" fillId="34" borderId="29" xfId="0" applyNumberFormat="1" applyFont="1" applyFill="1" applyBorder="1" applyAlignment="1">
      <alignment vertical="center"/>
    </xf>
    <xf numFmtId="49" fontId="0" fillId="34" borderId="34" xfId="0" applyNumberFormat="1" applyFill="1" applyBorder="1" applyAlignment="1">
      <alignment vertical="center"/>
    </xf>
    <xf numFmtId="49" fontId="0" fillId="34" borderId="34" xfId="0" applyNumberFormat="1" applyFont="1" applyFill="1" applyBorder="1" applyAlignment="1">
      <alignment vertical="center"/>
    </xf>
    <xf numFmtId="49" fontId="1" fillId="34" borderId="11" xfId="0" applyNumberFormat="1" applyFont="1" applyFill="1" applyBorder="1" applyAlignment="1">
      <alignment horizontal="left" vertical="center"/>
    </xf>
    <xf numFmtId="49" fontId="1" fillId="34" borderId="12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9" fontId="0" fillId="0" borderId="48" xfId="0" applyNumberFormat="1" applyBorder="1" applyAlignment="1">
      <alignment vertical="center"/>
    </xf>
    <xf numFmtId="49" fontId="0" fillId="0" borderId="48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49" fontId="0" fillId="0" borderId="64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vertical="center"/>
    </xf>
    <xf numFmtId="49" fontId="0" fillId="34" borderId="21" xfId="0" applyNumberFormat="1" applyFill="1" applyBorder="1" applyAlignment="1">
      <alignment vertical="center"/>
    </xf>
    <xf numFmtId="49" fontId="0" fillId="34" borderId="58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0" fillId="34" borderId="59" xfId="0" applyNumberFormat="1" applyFill="1" applyBorder="1" applyAlignment="1">
      <alignment vertical="center"/>
    </xf>
    <xf numFmtId="49" fontId="0" fillId="34" borderId="59" xfId="0" applyNumberFormat="1" applyFont="1" applyFill="1" applyBorder="1" applyAlignment="1">
      <alignment vertical="center"/>
    </xf>
    <xf numFmtId="49" fontId="1" fillId="34" borderId="30" xfId="0" applyNumberFormat="1" applyFont="1" applyFill="1" applyBorder="1" applyAlignment="1">
      <alignment vertical="center"/>
    </xf>
    <xf numFmtId="49" fontId="1" fillId="34" borderId="28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vertical="center"/>
    </xf>
    <xf numFmtId="49" fontId="0" fillId="34" borderId="30" xfId="0" applyNumberFormat="1" applyFill="1" applyBorder="1" applyAlignment="1">
      <alignment vertical="center"/>
    </xf>
    <xf numFmtId="49" fontId="0" fillId="34" borderId="28" xfId="0" applyNumberFormat="1" applyFont="1" applyFill="1" applyBorder="1" applyAlignment="1">
      <alignment vertical="center"/>
    </xf>
    <xf numFmtId="49" fontId="0" fillId="0" borderId="30" xfId="0" applyNumberFormat="1" applyFont="1" applyBorder="1" applyAlignment="1">
      <alignment horizontal="left" vertical="center"/>
    </xf>
    <xf numFmtId="4" fontId="4" fillId="0" borderId="34" xfId="0" applyNumberFormat="1" applyFont="1" applyBorder="1" applyAlignment="1">
      <alignment horizontal="right"/>
    </xf>
    <xf numFmtId="4" fontId="4" fillId="0" borderId="77" xfId="0" applyNumberFormat="1" applyFont="1" applyBorder="1" applyAlignment="1">
      <alignment horizontal="right"/>
    </xf>
    <xf numFmtId="49" fontId="4" fillId="0" borderId="74" xfId="0" applyNumberFormat="1" applyFont="1" applyBorder="1" applyAlignment="1">
      <alignment horizontal="center" vertical="center" wrapText="1"/>
    </xf>
    <xf numFmtId="4" fontId="4" fillId="0" borderId="78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49" fontId="4" fillId="0" borderId="80" xfId="0" applyNumberFormat="1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wrapText="1"/>
    </xf>
    <xf numFmtId="49" fontId="21" fillId="0" borderId="46" xfId="0" applyNumberFormat="1" applyFont="1" applyBorder="1" applyAlignment="1">
      <alignment horizontal="center" wrapText="1"/>
    </xf>
    <xf numFmtId="49" fontId="21" fillId="0" borderId="81" xfId="0" applyNumberFormat="1" applyFont="1" applyBorder="1" applyAlignment="1">
      <alignment horizontal="center" wrapText="1"/>
    </xf>
    <xf numFmtId="49" fontId="21" fillId="0" borderId="82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right"/>
    </xf>
    <xf numFmtId="4" fontId="21" fillId="0" borderId="61" xfId="0" applyNumberFormat="1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17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109"/>
  <sheetViews>
    <sheetView zoomScale="80" zoomScaleNormal="80" workbookViewId="0" topLeftCell="A87">
      <selection activeCell="M98" sqref="M98"/>
    </sheetView>
  </sheetViews>
  <sheetFormatPr defaultColWidth="9.00390625" defaultRowHeight="12.75"/>
  <cols>
    <col min="1" max="1" width="4.00390625" style="0" customWidth="1"/>
    <col min="2" max="2" width="53.25390625" style="0" customWidth="1"/>
    <col min="3" max="3" width="7.625" style="0" customWidth="1"/>
    <col min="4" max="4" width="6.125" style="0" customWidth="1"/>
    <col min="5" max="5" width="6.375" style="0" customWidth="1"/>
    <col min="6" max="8" width="6.125" style="0" customWidth="1"/>
    <col min="10" max="10" width="9.00390625" style="0" customWidth="1"/>
    <col min="11" max="11" width="2.75390625" style="0" hidden="1" customWidth="1"/>
    <col min="12" max="12" width="17.75390625" style="0" customWidth="1"/>
    <col min="13" max="13" width="18.125" style="0" customWidth="1"/>
    <col min="14" max="14" width="16.875" style="0" customWidth="1"/>
    <col min="15" max="15" width="9.75390625" style="0" customWidth="1"/>
    <col min="16" max="16" width="9.125" style="0" hidden="1" customWidth="1"/>
  </cols>
  <sheetData>
    <row r="1" spans="2:16" ht="15"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3"/>
      <c r="M1" s="3"/>
      <c r="N1" s="3"/>
      <c r="P1" s="1" t="s">
        <v>23</v>
      </c>
    </row>
    <row r="2" spans="2:14" ht="15">
      <c r="B2" s="297" t="s">
        <v>21</v>
      </c>
      <c r="C2" s="297"/>
      <c r="D2" s="297"/>
      <c r="E2" s="297"/>
      <c r="F2" s="297"/>
      <c r="G2" s="297"/>
      <c r="H2" s="297"/>
      <c r="I2" s="297"/>
      <c r="J2" s="297"/>
      <c r="K2" s="297"/>
      <c r="L2" s="9"/>
      <c r="M2" s="9"/>
      <c r="N2" s="10"/>
    </row>
    <row r="3" spans="2:16" ht="12.75">
      <c r="B3" s="2"/>
      <c r="C3" s="2"/>
      <c r="D3" s="2"/>
      <c r="E3" s="2"/>
      <c r="F3" s="2"/>
      <c r="G3" s="2"/>
      <c r="H3" s="2"/>
      <c r="I3" s="2"/>
      <c r="J3" s="2"/>
      <c r="K3" s="1"/>
      <c r="L3" s="10"/>
      <c r="M3" s="26" t="s">
        <v>6</v>
      </c>
      <c r="N3" s="26" t="s">
        <v>81</v>
      </c>
      <c r="P3" s="1"/>
    </row>
    <row r="4" spans="2:16" ht="18" customHeight="1">
      <c r="B4" s="298" t="s">
        <v>483</v>
      </c>
      <c r="C4" s="298"/>
      <c r="D4" s="298"/>
      <c r="E4" s="298"/>
      <c r="F4" s="298"/>
      <c r="G4" s="298"/>
      <c r="H4" s="298"/>
      <c r="I4" s="298"/>
      <c r="J4" s="298"/>
      <c r="K4" s="298"/>
      <c r="L4" s="1"/>
      <c r="M4" s="27" t="s">
        <v>5</v>
      </c>
      <c r="N4" s="27" t="s">
        <v>5</v>
      </c>
      <c r="P4" s="1"/>
    </row>
    <row r="5" spans="2:16" ht="12.75"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27" t="s">
        <v>3</v>
      </c>
      <c r="N5" s="28">
        <v>43647</v>
      </c>
      <c r="P5" s="1"/>
    </row>
    <row r="6" spans="2:17" ht="60" customHeight="1">
      <c r="B6" s="59" t="s">
        <v>168</v>
      </c>
      <c r="C6" s="299" t="s">
        <v>172</v>
      </c>
      <c r="D6" s="300"/>
      <c r="E6" s="300"/>
      <c r="F6" s="300"/>
      <c r="G6" s="300"/>
      <c r="H6" s="300"/>
      <c r="I6" s="300"/>
      <c r="J6" s="300"/>
      <c r="K6" s="294"/>
      <c r="L6" s="294"/>
      <c r="M6" s="29" t="s">
        <v>18</v>
      </c>
      <c r="N6" s="29">
        <v>864</v>
      </c>
      <c r="O6" s="12"/>
      <c r="P6" s="13"/>
      <c r="Q6" s="12"/>
    </row>
    <row r="7" spans="2:17" ht="15">
      <c r="B7" s="11" t="s">
        <v>11</v>
      </c>
      <c r="C7" s="177"/>
      <c r="D7" s="177"/>
      <c r="E7" s="177"/>
      <c r="F7" s="177"/>
      <c r="G7" s="177"/>
      <c r="H7" s="177"/>
      <c r="I7" s="177"/>
      <c r="J7" s="177"/>
      <c r="K7" s="294"/>
      <c r="L7" s="294"/>
      <c r="M7" s="29" t="s">
        <v>82</v>
      </c>
      <c r="N7" s="31"/>
      <c r="O7" s="12"/>
      <c r="P7" s="12"/>
      <c r="Q7" s="12"/>
    </row>
    <row r="8" spans="2:17" ht="15">
      <c r="B8" s="11" t="s">
        <v>169</v>
      </c>
      <c r="C8" s="11"/>
      <c r="D8" s="11"/>
      <c r="E8" s="11"/>
      <c r="F8" s="11"/>
      <c r="G8" s="11"/>
      <c r="H8" s="11"/>
      <c r="I8" s="11"/>
      <c r="J8" s="11"/>
      <c r="K8" s="14"/>
      <c r="L8" s="13"/>
      <c r="M8" s="29"/>
      <c r="N8" s="29"/>
      <c r="O8" s="12"/>
      <c r="P8" s="12"/>
      <c r="Q8" s="12"/>
    </row>
    <row r="9" spans="2:17" ht="15">
      <c r="B9" s="11" t="s">
        <v>24</v>
      </c>
      <c r="C9" s="11"/>
      <c r="D9" s="11"/>
      <c r="E9" s="11"/>
      <c r="F9" s="11"/>
      <c r="G9" s="11"/>
      <c r="H9" s="11"/>
      <c r="I9" s="11"/>
      <c r="J9" s="11"/>
      <c r="K9" s="14"/>
      <c r="L9" s="13"/>
      <c r="M9" s="29" t="s">
        <v>4</v>
      </c>
      <c r="N9" s="29">
        <v>383</v>
      </c>
      <c r="O9" s="12"/>
      <c r="P9" s="13"/>
      <c r="Q9" s="12"/>
    </row>
    <row r="10" spans="2:17" ht="21" customHeight="1" thickBot="1">
      <c r="B10" s="319" t="s">
        <v>16</v>
      </c>
      <c r="C10" s="319"/>
      <c r="D10" s="319"/>
      <c r="E10" s="319"/>
      <c r="F10" s="319"/>
      <c r="G10" s="319"/>
      <c r="H10" s="319"/>
      <c r="I10" s="319"/>
      <c r="J10" s="319"/>
      <c r="K10" s="319"/>
      <c r="L10" s="15"/>
      <c r="M10" s="15"/>
      <c r="N10" s="15"/>
      <c r="O10" s="12"/>
      <c r="P10" s="12"/>
      <c r="Q10" s="12"/>
    </row>
    <row r="11" spans="2:17" ht="0.75" customHeight="1">
      <c r="B11" s="306" t="s">
        <v>2</v>
      </c>
      <c r="C11" s="36"/>
      <c r="D11" s="36"/>
      <c r="E11" s="36"/>
      <c r="F11" s="36"/>
      <c r="G11" s="36"/>
      <c r="H11" s="36"/>
      <c r="I11" s="36"/>
      <c r="J11" s="36"/>
      <c r="K11" s="286" t="s">
        <v>13</v>
      </c>
      <c r="L11" s="287"/>
      <c r="M11" s="283" t="s">
        <v>79</v>
      </c>
      <c r="N11" s="283" t="s">
        <v>12</v>
      </c>
      <c r="O11" s="12"/>
      <c r="P11" s="12"/>
      <c r="Q11" s="12"/>
    </row>
    <row r="12" spans="1:17" ht="3" customHeight="1" hidden="1">
      <c r="A12" s="303" t="s">
        <v>146</v>
      </c>
      <c r="B12" s="307"/>
      <c r="C12" s="292" t="s">
        <v>147</v>
      </c>
      <c r="D12" s="311" t="s">
        <v>148</v>
      </c>
      <c r="E12" s="44"/>
      <c r="F12" s="44"/>
      <c r="G12" s="44"/>
      <c r="H12" s="44"/>
      <c r="I12" s="44"/>
      <c r="J12" s="44"/>
      <c r="K12" s="288"/>
      <c r="L12" s="289"/>
      <c r="M12" s="284"/>
      <c r="N12" s="284"/>
      <c r="O12" s="12"/>
      <c r="P12" s="12"/>
      <c r="Q12" s="12"/>
    </row>
    <row r="13" spans="1:17" ht="3" customHeight="1" hidden="1">
      <c r="A13" s="304"/>
      <c r="B13" s="307"/>
      <c r="C13" s="292"/>
      <c r="D13" s="311"/>
      <c r="E13" s="44"/>
      <c r="F13" s="44"/>
      <c r="G13" s="44"/>
      <c r="H13" s="44"/>
      <c r="I13" s="44"/>
      <c r="J13" s="44"/>
      <c r="K13" s="288"/>
      <c r="L13" s="289"/>
      <c r="M13" s="284"/>
      <c r="N13" s="284"/>
      <c r="O13" s="12"/>
      <c r="P13" s="12"/>
      <c r="Q13" s="12"/>
    </row>
    <row r="14" spans="1:17" ht="3" customHeight="1" hidden="1">
      <c r="A14" s="304"/>
      <c r="B14" s="307"/>
      <c r="C14" s="292"/>
      <c r="D14" s="311"/>
      <c r="E14" s="44"/>
      <c r="F14" s="44"/>
      <c r="G14" s="44"/>
      <c r="H14" s="44"/>
      <c r="I14" s="44"/>
      <c r="J14" s="44"/>
      <c r="K14" s="288"/>
      <c r="L14" s="289"/>
      <c r="M14" s="284"/>
      <c r="N14" s="284"/>
      <c r="O14" s="12"/>
      <c r="P14" s="12"/>
      <c r="Q14" s="12"/>
    </row>
    <row r="15" spans="1:17" ht="3" customHeight="1" hidden="1">
      <c r="A15" s="304"/>
      <c r="B15" s="307"/>
      <c r="C15" s="292"/>
      <c r="D15" s="311"/>
      <c r="E15" s="44"/>
      <c r="F15" s="44"/>
      <c r="G15" s="44"/>
      <c r="H15" s="44"/>
      <c r="I15" s="44"/>
      <c r="J15" s="44"/>
      <c r="K15" s="288"/>
      <c r="L15" s="289"/>
      <c r="M15" s="284"/>
      <c r="N15" s="284"/>
      <c r="O15" s="12"/>
      <c r="P15" s="12"/>
      <c r="Q15" s="12"/>
    </row>
    <row r="16" spans="1:17" ht="3" customHeight="1" hidden="1">
      <c r="A16" s="304"/>
      <c r="B16" s="307"/>
      <c r="C16" s="292"/>
      <c r="D16" s="311"/>
      <c r="E16" s="44"/>
      <c r="F16" s="44"/>
      <c r="G16" s="44"/>
      <c r="H16" s="44"/>
      <c r="I16" s="44"/>
      <c r="J16" s="44"/>
      <c r="K16" s="288"/>
      <c r="L16" s="289"/>
      <c r="M16" s="284"/>
      <c r="N16" s="284"/>
      <c r="O16" s="12"/>
      <c r="P16" s="12"/>
      <c r="Q16" s="12"/>
    </row>
    <row r="17" spans="1:17" ht="74.25" customHeight="1">
      <c r="A17" s="305"/>
      <c r="B17" s="308"/>
      <c r="C17" s="293"/>
      <c r="D17" s="312"/>
      <c r="E17" s="45" t="s">
        <v>149</v>
      </c>
      <c r="F17" s="45" t="s">
        <v>150</v>
      </c>
      <c r="G17" s="45" t="s">
        <v>151</v>
      </c>
      <c r="H17" s="45" t="s">
        <v>152</v>
      </c>
      <c r="I17" s="45" t="s">
        <v>153</v>
      </c>
      <c r="J17" s="45" t="s">
        <v>154</v>
      </c>
      <c r="K17" s="290"/>
      <c r="L17" s="291"/>
      <c r="M17" s="285"/>
      <c r="N17" s="285"/>
      <c r="O17" s="12"/>
      <c r="P17" s="12"/>
      <c r="Q17" s="12"/>
    </row>
    <row r="18" spans="1:17" ht="20.25" customHeight="1">
      <c r="A18" s="35"/>
      <c r="B18" s="30">
        <v>1</v>
      </c>
      <c r="C18" s="32"/>
      <c r="D18" s="32"/>
      <c r="E18" s="32"/>
      <c r="F18" s="32"/>
      <c r="G18" s="32"/>
      <c r="H18" s="32"/>
      <c r="I18" s="32"/>
      <c r="J18" s="32"/>
      <c r="K18" s="313" t="s">
        <v>0</v>
      </c>
      <c r="L18" s="314"/>
      <c r="M18" s="22" t="s">
        <v>1</v>
      </c>
      <c r="N18" s="22" t="s">
        <v>10</v>
      </c>
      <c r="O18" s="12"/>
      <c r="P18" s="12"/>
      <c r="Q18" s="12"/>
    </row>
    <row r="19" spans="1:17" ht="20.25" customHeight="1">
      <c r="A19" s="35"/>
      <c r="B19" s="39" t="s">
        <v>84</v>
      </c>
      <c r="C19" s="43"/>
      <c r="D19" s="43"/>
      <c r="E19" s="43"/>
      <c r="F19" s="43"/>
      <c r="G19" s="43"/>
      <c r="H19" s="43"/>
      <c r="I19" s="43"/>
      <c r="J19" s="43"/>
      <c r="K19" s="295">
        <f>K21+K81</f>
        <v>6360654.07</v>
      </c>
      <c r="L19" s="296"/>
      <c r="M19" s="17">
        <f>M21+M81</f>
        <v>2473363.82</v>
      </c>
      <c r="N19" s="17">
        <f>K19-M19</f>
        <v>3887290.2500000005</v>
      </c>
      <c r="O19" s="12"/>
      <c r="P19" s="12"/>
      <c r="Q19" s="12"/>
    </row>
    <row r="20" spans="1:17" ht="20.25" customHeight="1">
      <c r="A20" s="35"/>
      <c r="B20" s="39" t="s">
        <v>85</v>
      </c>
      <c r="C20" s="43"/>
      <c r="D20" s="43"/>
      <c r="E20" s="43"/>
      <c r="F20" s="43"/>
      <c r="G20" s="43"/>
      <c r="H20" s="43"/>
      <c r="I20" s="43"/>
      <c r="J20" s="43"/>
      <c r="K20" s="315"/>
      <c r="L20" s="316"/>
      <c r="M20" s="60"/>
      <c r="N20" s="17"/>
      <c r="O20" s="12"/>
      <c r="P20" s="12"/>
      <c r="Q20" s="12"/>
    </row>
    <row r="21" spans="1:17" ht="21.75" customHeight="1">
      <c r="A21" s="35">
        <v>1</v>
      </c>
      <c r="B21" s="37" t="s">
        <v>88</v>
      </c>
      <c r="C21" s="46" t="s">
        <v>116</v>
      </c>
      <c r="D21" s="46" t="s">
        <v>117</v>
      </c>
      <c r="E21" s="46" t="s">
        <v>118</v>
      </c>
      <c r="F21" s="46" t="s">
        <v>118</v>
      </c>
      <c r="G21" s="46" t="s">
        <v>116</v>
      </c>
      <c r="H21" s="46" t="s">
        <v>118</v>
      </c>
      <c r="I21" s="46" t="s">
        <v>119</v>
      </c>
      <c r="J21" s="46" t="s">
        <v>116</v>
      </c>
      <c r="K21" s="295">
        <f>L33+L39+L44+L62+L66+L75+L70+K22+L80</f>
        <v>830440.5</v>
      </c>
      <c r="L21" s="296"/>
      <c r="M21" s="17">
        <f>M22+M33+M44+M62+M80+M43+M78</f>
        <v>292429.15</v>
      </c>
      <c r="N21" s="17">
        <f>K21-M21</f>
        <v>538011.35</v>
      </c>
      <c r="O21" s="12"/>
      <c r="P21" s="12"/>
      <c r="Q21" s="12"/>
    </row>
    <row r="22" spans="1:17" ht="22.5" customHeight="1">
      <c r="A22" s="35">
        <v>2</v>
      </c>
      <c r="B22" s="37" t="s">
        <v>25</v>
      </c>
      <c r="C22" s="46" t="s">
        <v>120</v>
      </c>
      <c r="D22" s="46" t="s">
        <v>117</v>
      </c>
      <c r="E22" s="46" t="s">
        <v>121</v>
      </c>
      <c r="F22" s="46" t="s">
        <v>118</v>
      </c>
      <c r="G22" s="46" t="s">
        <v>116</v>
      </c>
      <c r="H22" s="46" t="s">
        <v>118</v>
      </c>
      <c r="I22" s="46" t="s">
        <v>119</v>
      </c>
      <c r="J22" s="46" t="s">
        <v>116</v>
      </c>
      <c r="K22" s="295">
        <f>K23</f>
        <v>83240</v>
      </c>
      <c r="L22" s="296"/>
      <c r="M22" s="17">
        <f>M23</f>
        <v>39447.94</v>
      </c>
      <c r="N22" s="17">
        <f>K22-M22</f>
        <v>43792.06</v>
      </c>
      <c r="O22" s="12"/>
      <c r="P22" s="12"/>
      <c r="Q22" s="12"/>
    </row>
    <row r="23" spans="1:17" ht="24" customHeight="1">
      <c r="A23" s="35">
        <v>3</v>
      </c>
      <c r="B23" s="37" t="s">
        <v>26</v>
      </c>
      <c r="C23" s="46" t="s">
        <v>120</v>
      </c>
      <c r="D23" s="46" t="s">
        <v>117</v>
      </c>
      <c r="E23" s="46" t="s">
        <v>121</v>
      </c>
      <c r="F23" s="46" t="s">
        <v>122</v>
      </c>
      <c r="G23" s="46" t="s">
        <v>116</v>
      </c>
      <c r="H23" s="46" t="s">
        <v>121</v>
      </c>
      <c r="I23" s="46" t="s">
        <v>119</v>
      </c>
      <c r="J23" s="46" t="s">
        <v>123</v>
      </c>
      <c r="K23" s="295">
        <f>K24+L29</f>
        <v>83240</v>
      </c>
      <c r="L23" s="296"/>
      <c r="M23" s="17">
        <f>M24</f>
        <v>39447.94</v>
      </c>
      <c r="N23" s="17">
        <f>K23-M23</f>
        <v>43792.06</v>
      </c>
      <c r="O23" s="12"/>
      <c r="P23" s="12"/>
      <c r="Q23" s="12"/>
    </row>
    <row r="24" spans="1:17" ht="103.5" customHeight="1">
      <c r="A24" s="35">
        <v>4</v>
      </c>
      <c r="B24" s="37" t="s">
        <v>89</v>
      </c>
      <c r="C24" s="46" t="s">
        <v>120</v>
      </c>
      <c r="D24" s="46" t="s">
        <v>117</v>
      </c>
      <c r="E24" s="46" t="s">
        <v>121</v>
      </c>
      <c r="F24" s="46" t="s">
        <v>122</v>
      </c>
      <c r="G24" s="46" t="s">
        <v>7</v>
      </c>
      <c r="H24" s="46" t="s">
        <v>121</v>
      </c>
      <c r="I24" s="46" t="s">
        <v>119</v>
      </c>
      <c r="J24" s="46" t="s">
        <v>123</v>
      </c>
      <c r="K24" s="295">
        <v>82760</v>
      </c>
      <c r="L24" s="296"/>
      <c r="M24" s="17">
        <f>SUM(M25+M26+M28+M29+M27+M30+M31)</f>
        <v>39447.94</v>
      </c>
      <c r="N24" s="17">
        <f>K24-M24</f>
        <v>43312.06</v>
      </c>
      <c r="O24" s="12"/>
      <c r="P24" s="12"/>
      <c r="Q24" s="12"/>
    </row>
    <row r="25" spans="1:17" ht="103.5" customHeight="1">
      <c r="A25" s="35">
        <v>5</v>
      </c>
      <c r="B25" s="38" t="s">
        <v>89</v>
      </c>
      <c r="C25" s="47" t="s">
        <v>120</v>
      </c>
      <c r="D25" s="47" t="s">
        <v>117</v>
      </c>
      <c r="E25" s="47" t="s">
        <v>121</v>
      </c>
      <c r="F25" s="47" t="s">
        <v>122</v>
      </c>
      <c r="G25" s="47" t="s">
        <v>7</v>
      </c>
      <c r="H25" s="47" t="s">
        <v>121</v>
      </c>
      <c r="I25" s="47" t="s">
        <v>158</v>
      </c>
      <c r="J25" s="47" t="s">
        <v>123</v>
      </c>
      <c r="K25" s="18"/>
      <c r="L25" s="67">
        <v>0</v>
      </c>
      <c r="M25" s="216">
        <v>37965.85</v>
      </c>
      <c r="N25" s="17">
        <v>0</v>
      </c>
      <c r="O25" s="12"/>
      <c r="P25" s="12"/>
      <c r="Q25" s="12"/>
    </row>
    <row r="26" spans="1:17" ht="148.5" customHeight="1">
      <c r="A26" s="35">
        <v>6</v>
      </c>
      <c r="B26" s="38" t="s">
        <v>90</v>
      </c>
      <c r="C26" s="47" t="s">
        <v>120</v>
      </c>
      <c r="D26" s="47" t="s">
        <v>117</v>
      </c>
      <c r="E26" s="47" t="s">
        <v>121</v>
      </c>
      <c r="F26" s="47" t="s">
        <v>122</v>
      </c>
      <c r="G26" s="47" t="s">
        <v>7</v>
      </c>
      <c r="H26" s="47" t="s">
        <v>121</v>
      </c>
      <c r="I26" s="47" t="s">
        <v>155</v>
      </c>
      <c r="J26" s="47" t="s">
        <v>123</v>
      </c>
      <c r="K26" s="18"/>
      <c r="L26" s="67">
        <v>0</v>
      </c>
      <c r="M26" s="216">
        <v>23.73</v>
      </c>
      <c r="N26" s="17"/>
      <c r="O26" s="12"/>
      <c r="P26" s="12"/>
      <c r="Q26" s="12"/>
    </row>
    <row r="27" spans="1:17" ht="148.5" customHeight="1">
      <c r="A27" s="35">
        <v>7</v>
      </c>
      <c r="B27" s="38" t="s">
        <v>90</v>
      </c>
      <c r="C27" s="47" t="s">
        <v>120</v>
      </c>
      <c r="D27" s="47" t="s">
        <v>117</v>
      </c>
      <c r="E27" s="47" t="s">
        <v>121</v>
      </c>
      <c r="F27" s="47" t="s">
        <v>122</v>
      </c>
      <c r="G27" s="47" t="s">
        <v>7</v>
      </c>
      <c r="H27" s="47" t="s">
        <v>121</v>
      </c>
      <c r="I27" s="47" t="s">
        <v>160</v>
      </c>
      <c r="J27" s="47" t="s">
        <v>123</v>
      </c>
      <c r="K27" s="18"/>
      <c r="L27" s="67">
        <v>0</v>
      </c>
      <c r="M27" s="216">
        <v>61.55</v>
      </c>
      <c r="N27" s="17"/>
      <c r="O27" s="12"/>
      <c r="P27" s="12"/>
      <c r="Q27" s="12"/>
    </row>
    <row r="28" spans="1:17" ht="148.5" customHeight="1">
      <c r="A28" s="35">
        <v>8</v>
      </c>
      <c r="B28" s="38" t="s">
        <v>90</v>
      </c>
      <c r="C28" s="47" t="s">
        <v>120</v>
      </c>
      <c r="D28" s="47" t="s">
        <v>117</v>
      </c>
      <c r="E28" s="47" t="s">
        <v>121</v>
      </c>
      <c r="F28" s="47" t="s">
        <v>122</v>
      </c>
      <c r="G28" s="47" t="s">
        <v>7</v>
      </c>
      <c r="H28" s="47" t="s">
        <v>121</v>
      </c>
      <c r="I28" s="47" t="s">
        <v>156</v>
      </c>
      <c r="J28" s="47" t="s">
        <v>123</v>
      </c>
      <c r="K28" s="18"/>
      <c r="L28" s="67"/>
      <c r="M28" s="216">
        <v>0</v>
      </c>
      <c r="N28" s="17"/>
      <c r="O28" s="12"/>
      <c r="P28" s="12"/>
      <c r="Q28" s="12"/>
    </row>
    <row r="29" spans="1:17" ht="148.5" customHeight="1">
      <c r="A29" s="35">
        <v>9</v>
      </c>
      <c r="B29" s="38" t="s">
        <v>90</v>
      </c>
      <c r="C29" s="47" t="s">
        <v>120</v>
      </c>
      <c r="D29" s="47" t="s">
        <v>117</v>
      </c>
      <c r="E29" s="47" t="s">
        <v>121</v>
      </c>
      <c r="F29" s="47" t="s">
        <v>122</v>
      </c>
      <c r="G29" s="47" t="s">
        <v>125</v>
      </c>
      <c r="H29" s="47" t="s">
        <v>121</v>
      </c>
      <c r="I29" s="47" t="s">
        <v>158</v>
      </c>
      <c r="J29" s="47" t="s">
        <v>123</v>
      </c>
      <c r="K29" s="18"/>
      <c r="L29" s="67">
        <v>480</v>
      </c>
      <c r="M29" s="216">
        <v>1394.52</v>
      </c>
      <c r="N29" s="17">
        <f>L29-M29</f>
        <v>-914.52</v>
      </c>
      <c r="O29" s="12"/>
      <c r="P29" s="12"/>
      <c r="Q29" s="12"/>
    </row>
    <row r="30" spans="1:17" ht="75" customHeight="1">
      <c r="A30" s="35">
        <v>10</v>
      </c>
      <c r="B30" s="38" t="s">
        <v>90</v>
      </c>
      <c r="C30" s="47" t="s">
        <v>120</v>
      </c>
      <c r="D30" s="47" t="s">
        <v>117</v>
      </c>
      <c r="E30" s="47" t="s">
        <v>121</v>
      </c>
      <c r="F30" s="47" t="s">
        <v>122</v>
      </c>
      <c r="G30" s="47" t="s">
        <v>125</v>
      </c>
      <c r="H30" s="47" t="s">
        <v>121</v>
      </c>
      <c r="I30" s="47" t="s">
        <v>155</v>
      </c>
      <c r="J30" s="47" t="s">
        <v>123</v>
      </c>
      <c r="K30" s="18"/>
      <c r="L30" s="67">
        <v>0</v>
      </c>
      <c r="M30" s="21">
        <v>2.29</v>
      </c>
      <c r="N30" s="21">
        <v>0</v>
      </c>
      <c r="O30" s="12"/>
      <c r="P30" s="12"/>
      <c r="Q30" s="12"/>
    </row>
    <row r="31" spans="1:17" ht="73.5" customHeight="1">
      <c r="A31" s="35">
        <v>11</v>
      </c>
      <c r="B31" s="38" t="s">
        <v>91</v>
      </c>
      <c r="C31" s="47" t="s">
        <v>120</v>
      </c>
      <c r="D31" s="47" t="s">
        <v>117</v>
      </c>
      <c r="E31" s="47" t="s">
        <v>121</v>
      </c>
      <c r="F31" s="47" t="s">
        <v>122</v>
      </c>
      <c r="G31" s="47" t="s">
        <v>125</v>
      </c>
      <c r="H31" s="47" t="s">
        <v>121</v>
      </c>
      <c r="I31" s="47" t="s">
        <v>160</v>
      </c>
      <c r="J31" s="47" t="s">
        <v>123</v>
      </c>
      <c r="K31" s="18"/>
      <c r="L31" s="67">
        <v>0</v>
      </c>
      <c r="M31" s="21">
        <v>0</v>
      </c>
      <c r="N31" s="17">
        <v>0</v>
      </c>
      <c r="O31" s="12"/>
      <c r="P31" s="12"/>
      <c r="Q31" s="12"/>
    </row>
    <row r="32" spans="1:17" ht="50.25" customHeight="1" hidden="1">
      <c r="A32" s="35">
        <v>10</v>
      </c>
      <c r="B32" s="38" t="s">
        <v>91</v>
      </c>
      <c r="C32" s="47"/>
      <c r="D32" s="47" t="s">
        <v>117</v>
      </c>
      <c r="E32" s="47" t="s">
        <v>131</v>
      </c>
      <c r="F32" s="47" t="s">
        <v>126</v>
      </c>
      <c r="G32" s="47" t="s">
        <v>7</v>
      </c>
      <c r="H32" s="47" t="s">
        <v>121</v>
      </c>
      <c r="I32" s="47" t="s">
        <v>160</v>
      </c>
      <c r="J32" s="47" t="s">
        <v>123</v>
      </c>
      <c r="K32" s="18"/>
      <c r="L32" s="67">
        <v>0</v>
      </c>
      <c r="M32" s="21"/>
      <c r="N32" s="21">
        <v>0</v>
      </c>
      <c r="O32" s="12"/>
      <c r="P32" s="12"/>
      <c r="Q32" s="12"/>
    </row>
    <row r="33" spans="1:17" ht="55.5" customHeight="1">
      <c r="A33" s="35">
        <v>12</v>
      </c>
      <c r="B33" s="37" t="s">
        <v>92</v>
      </c>
      <c r="C33" s="46" t="s">
        <v>426</v>
      </c>
      <c r="D33" s="46" t="s">
        <v>117</v>
      </c>
      <c r="E33" s="46" t="s">
        <v>126</v>
      </c>
      <c r="F33" s="46" t="s">
        <v>118</v>
      </c>
      <c r="G33" s="46" t="s">
        <v>116</v>
      </c>
      <c r="H33" s="46" t="s">
        <v>118</v>
      </c>
      <c r="I33" s="46" t="s">
        <v>119</v>
      </c>
      <c r="J33" s="46" t="s">
        <v>123</v>
      </c>
      <c r="K33" s="18"/>
      <c r="L33" s="19">
        <f>K34</f>
        <v>101400</v>
      </c>
      <c r="M33" s="19">
        <f>M35+M36+M37+M38</f>
        <v>53345.17</v>
      </c>
      <c r="N33" s="17">
        <f>L33-M33</f>
        <v>48054.83</v>
      </c>
      <c r="O33" s="12"/>
      <c r="P33" s="12"/>
      <c r="Q33" s="12"/>
    </row>
    <row r="34" spans="1:17" ht="50.25" customHeight="1">
      <c r="A34" s="35">
        <v>13</v>
      </c>
      <c r="B34" s="38" t="s">
        <v>93</v>
      </c>
      <c r="C34" s="47" t="s">
        <v>426</v>
      </c>
      <c r="D34" s="47" t="s">
        <v>117</v>
      </c>
      <c r="E34" s="47" t="s">
        <v>126</v>
      </c>
      <c r="F34" s="47" t="s">
        <v>122</v>
      </c>
      <c r="G34" s="47" t="s">
        <v>116</v>
      </c>
      <c r="H34" s="47" t="s">
        <v>121</v>
      </c>
      <c r="I34" s="47" t="s">
        <v>119</v>
      </c>
      <c r="J34" s="47" t="s">
        <v>123</v>
      </c>
      <c r="K34" s="301">
        <f>FIO+L36+L37+L38</f>
        <v>101400</v>
      </c>
      <c r="L34" s="302"/>
      <c r="M34" s="20">
        <f>SUM(M35:M38)</f>
        <v>53345.17</v>
      </c>
      <c r="N34" s="17">
        <f>K34-M34</f>
        <v>48054.83</v>
      </c>
      <c r="O34" s="12"/>
      <c r="P34" s="12"/>
      <c r="Q34" s="12"/>
    </row>
    <row r="35" spans="1:17" ht="95.25" customHeight="1">
      <c r="A35" s="35">
        <v>14</v>
      </c>
      <c r="B35" s="38" t="s">
        <v>94</v>
      </c>
      <c r="C35" s="47" t="s">
        <v>426</v>
      </c>
      <c r="D35" s="47" t="s">
        <v>117</v>
      </c>
      <c r="E35" s="47" t="s">
        <v>126</v>
      </c>
      <c r="F35" s="47" t="s">
        <v>122</v>
      </c>
      <c r="G35" s="47" t="s">
        <v>127</v>
      </c>
      <c r="H35" s="47" t="s">
        <v>121</v>
      </c>
      <c r="I35" s="47" t="s">
        <v>119</v>
      </c>
      <c r="J35" s="47" t="s">
        <v>123</v>
      </c>
      <c r="K35" s="309">
        <v>36700</v>
      </c>
      <c r="L35" s="310"/>
      <c r="M35" s="282">
        <v>24216.47</v>
      </c>
      <c r="N35" s="21">
        <f>K35-M35</f>
        <v>12483.529999999999</v>
      </c>
      <c r="O35" s="12"/>
      <c r="P35" s="12"/>
      <c r="Q35" s="12"/>
    </row>
    <row r="36" spans="1:17" ht="94.5" customHeight="1">
      <c r="A36" s="35">
        <v>15</v>
      </c>
      <c r="B36" s="38" t="s">
        <v>95</v>
      </c>
      <c r="C36" s="47" t="s">
        <v>426</v>
      </c>
      <c r="D36" s="47" t="s">
        <v>117</v>
      </c>
      <c r="E36" s="47" t="s">
        <v>126</v>
      </c>
      <c r="F36" s="47" t="s">
        <v>122</v>
      </c>
      <c r="G36" s="47" t="s">
        <v>128</v>
      </c>
      <c r="H36" s="47" t="s">
        <v>121</v>
      </c>
      <c r="I36" s="47" t="s">
        <v>119</v>
      </c>
      <c r="J36" s="47" t="s">
        <v>123</v>
      </c>
      <c r="K36" s="16"/>
      <c r="L36" s="16">
        <v>300</v>
      </c>
      <c r="M36" s="217">
        <v>183.72</v>
      </c>
      <c r="N36" s="21">
        <f>L36-M36</f>
        <v>116.28</v>
      </c>
      <c r="O36" s="12"/>
      <c r="P36" s="12"/>
      <c r="Q36" s="12"/>
    </row>
    <row r="37" spans="1:17" ht="99" customHeight="1">
      <c r="A37" s="35">
        <v>16</v>
      </c>
      <c r="B37" s="38" t="s">
        <v>96</v>
      </c>
      <c r="C37" s="47" t="s">
        <v>426</v>
      </c>
      <c r="D37" s="47" t="s">
        <v>117</v>
      </c>
      <c r="E37" s="47" t="s">
        <v>126</v>
      </c>
      <c r="F37" s="47" t="s">
        <v>122</v>
      </c>
      <c r="G37" s="47" t="s">
        <v>129</v>
      </c>
      <c r="H37" s="47" t="s">
        <v>121</v>
      </c>
      <c r="I37" s="47" t="s">
        <v>119</v>
      </c>
      <c r="J37" s="47" t="s">
        <v>123</v>
      </c>
      <c r="K37" s="16"/>
      <c r="L37" s="16">
        <v>71200</v>
      </c>
      <c r="M37" s="217">
        <v>33557.63</v>
      </c>
      <c r="N37" s="21">
        <f aca="true" t="shared" si="0" ref="N37:N45">L37-M37</f>
        <v>37642.37</v>
      </c>
      <c r="O37" s="12"/>
      <c r="P37" s="12"/>
      <c r="Q37" s="12"/>
    </row>
    <row r="38" spans="1:17" ht="30.75" customHeight="1">
      <c r="A38" s="35">
        <v>17</v>
      </c>
      <c r="B38" s="38" t="s">
        <v>97</v>
      </c>
      <c r="C38" s="47" t="s">
        <v>426</v>
      </c>
      <c r="D38" s="47" t="s">
        <v>117</v>
      </c>
      <c r="E38" s="47" t="s">
        <v>126</v>
      </c>
      <c r="F38" s="47" t="s">
        <v>122</v>
      </c>
      <c r="G38" s="47" t="s">
        <v>130</v>
      </c>
      <c r="H38" s="47" t="s">
        <v>121</v>
      </c>
      <c r="I38" s="47" t="s">
        <v>119</v>
      </c>
      <c r="J38" s="47" t="s">
        <v>123</v>
      </c>
      <c r="K38" s="16"/>
      <c r="L38" s="16">
        <v>-6800</v>
      </c>
      <c r="M38" s="217">
        <v>-4612.65</v>
      </c>
      <c r="N38" s="21">
        <f t="shared" si="0"/>
        <v>-2187.3500000000004</v>
      </c>
      <c r="O38" s="12"/>
      <c r="P38" s="12"/>
      <c r="Q38" s="12"/>
    </row>
    <row r="39" spans="1:17" ht="27.75" customHeight="1" hidden="1">
      <c r="A39" s="35">
        <v>17</v>
      </c>
      <c r="B39" s="37" t="s">
        <v>76</v>
      </c>
      <c r="C39" s="46"/>
      <c r="D39" s="46" t="s">
        <v>117</v>
      </c>
      <c r="E39" s="46" t="s">
        <v>131</v>
      </c>
      <c r="F39" s="46" t="s">
        <v>118</v>
      </c>
      <c r="G39" s="46" t="s">
        <v>116</v>
      </c>
      <c r="H39" s="46" t="s">
        <v>118</v>
      </c>
      <c r="I39" s="46" t="s">
        <v>119</v>
      </c>
      <c r="J39" s="46" t="s">
        <v>116</v>
      </c>
      <c r="K39" s="20"/>
      <c r="L39" s="20">
        <f>L40</f>
        <v>0</v>
      </c>
      <c r="M39" s="20"/>
      <c r="N39" s="17">
        <f t="shared" si="0"/>
        <v>0</v>
      </c>
      <c r="O39" s="12"/>
      <c r="P39" s="12"/>
      <c r="Q39" s="12"/>
    </row>
    <row r="40" spans="1:17" ht="27.75" customHeight="1" hidden="1">
      <c r="A40" s="35">
        <v>18</v>
      </c>
      <c r="B40" s="38" t="s">
        <v>77</v>
      </c>
      <c r="C40" s="47"/>
      <c r="D40" s="47" t="s">
        <v>117</v>
      </c>
      <c r="E40" s="47" t="s">
        <v>131</v>
      </c>
      <c r="F40" s="47" t="s">
        <v>126</v>
      </c>
      <c r="G40" s="47" t="s">
        <v>116</v>
      </c>
      <c r="H40" s="47" t="s">
        <v>121</v>
      </c>
      <c r="I40" s="47" t="s">
        <v>119</v>
      </c>
      <c r="J40" s="47" t="s">
        <v>123</v>
      </c>
      <c r="K40" s="20"/>
      <c r="L40" s="21">
        <f>L41</f>
        <v>0</v>
      </c>
      <c r="M40" s="21"/>
      <c r="N40" s="21">
        <f t="shared" si="0"/>
        <v>0</v>
      </c>
      <c r="O40" s="12"/>
      <c r="P40" s="12"/>
      <c r="Q40" s="12"/>
    </row>
    <row r="41" spans="1:17" ht="27.75" customHeight="1" hidden="1">
      <c r="A41" s="35">
        <v>19</v>
      </c>
      <c r="B41" s="38" t="s">
        <v>77</v>
      </c>
      <c r="C41" s="47"/>
      <c r="D41" s="47" t="s">
        <v>117</v>
      </c>
      <c r="E41" s="47" t="s">
        <v>131</v>
      </c>
      <c r="F41" s="47" t="s">
        <v>126</v>
      </c>
      <c r="G41" s="47" t="s">
        <v>7</v>
      </c>
      <c r="H41" s="47" t="s">
        <v>121</v>
      </c>
      <c r="I41" s="47" t="s">
        <v>160</v>
      </c>
      <c r="J41" s="47" t="s">
        <v>123</v>
      </c>
      <c r="K41" s="20"/>
      <c r="L41" s="21"/>
      <c r="M41" s="21"/>
      <c r="N41" s="21">
        <f t="shared" si="0"/>
        <v>0</v>
      </c>
      <c r="O41" s="12"/>
      <c r="P41" s="12"/>
      <c r="Q41" s="12"/>
    </row>
    <row r="42" spans="1:17" ht="24" customHeight="1" hidden="1">
      <c r="A42" s="35">
        <v>20</v>
      </c>
      <c r="B42" s="38" t="s">
        <v>77</v>
      </c>
      <c r="C42" s="47"/>
      <c r="D42" s="47" t="s">
        <v>117</v>
      </c>
      <c r="E42" s="47" t="s">
        <v>131</v>
      </c>
      <c r="F42" s="47" t="s">
        <v>126</v>
      </c>
      <c r="G42" s="47" t="s">
        <v>7</v>
      </c>
      <c r="H42" s="47" t="s">
        <v>121</v>
      </c>
      <c r="I42" s="47" t="s">
        <v>156</v>
      </c>
      <c r="J42" s="47" t="s">
        <v>123</v>
      </c>
      <c r="K42" s="20"/>
      <c r="L42" s="21">
        <v>0</v>
      </c>
      <c r="M42" s="21">
        <v>0</v>
      </c>
      <c r="N42" s="21">
        <f t="shared" si="0"/>
        <v>0</v>
      </c>
      <c r="O42" s="12"/>
      <c r="P42" s="12"/>
      <c r="Q42" s="12"/>
    </row>
    <row r="43" spans="1:17" ht="31.5" customHeight="1">
      <c r="A43" s="35">
        <v>18</v>
      </c>
      <c r="B43" s="33" t="s">
        <v>77</v>
      </c>
      <c r="C43" s="47" t="s">
        <v>120</v>
      </c>
      <c r="D43" s="47" t="s">
        <v>117</v>
      </c>
      <c r="E43" s="47" t="s">
        <v>131</v>
      </c>
      <c r="F43" s="47" t="s">
        <v>126</v>
      </c>
      <c r="G43" s="47" t="s">
        <v>7</v>
      </c>
      <c r="H43" s="47" t="s">
        <v>121</v>
      </c>
      <c r="I43" s="47" t="s">
        <v>158</v>
      </c>
      <c r="J43" s="47" t="s">
        <v>123</v>
      </c>
      <c r="K43" s="20"/>
      <c r="L43" s="21"/>
      <c r="M43" s="21">
        <v>158</v>
      </c>
      <c r="N43" s="21"/>
      <c r="O43" s="12"/>
      <c r="P43" s="12"/>
      <c r="Q43" s="12"/>
    </row>
    <row r="44" spans="1:17" ht="23.25" customHeight="1">
      <c r="A44" s="35">
        <v>19</v>
      </c>
      <c r="B44" s="34" t="s">
        <v>28</v>
      </c>
      <c r="C44" s="46" t="s">
        <v>120</v>
      </c>
      <c r="D44" s="46" t="s">
        <v>117</v>
      </c>
      <c r="E44" s="46" t="s">
        <v>132</v>
      </c>
      <c r="F44" s="46" t="s">
        <v>118</v>
      </c>
      <c r="G44" s="46" t="s">
        <v>116</v>
      </c>
      <c r="H44" s="46" t="s">
        <v>118</v>
      </c>
      <c r="I44" s="46" t="s">
        <v>119</v>
      </c>
      <c r="J44" s="46" t="s">
        <v>116</v>
      </c>
      <c r="K44" s="16"/>
      <c r="L44" s="17">
        <f>L45+L51</f>
        <v>506701</v>
      </c>
      <c r="M44" s="17">
        <f>SUM(M45+M51)</f>
        <v>101150.29000000001</v>
      </c>
      <c r="N44" s="17">
        <f t="shared" si="0"/>
        <v>405550.70999999996</v>
      </c>
      <c r="O44" s="12"/>
      <c r="P44" s="12"/>
      <c r="Q44" s="12"/>
    </row>
    <row r="45" spans="1:17" ht="25.5" customHeight="1">
      <c r="A45" s="35">
        <v>20</v>
      </c>
      <c r="B45" s="37" t="s">
        <v>98</v>
      </c>
      <c r="C45" s="46" t="s">
        <v>120</v>
      </c>
      <c r="D45" s="46" t="s">
        <v>117</v>
      </c>
      <c r="E45" s="46" t="s">
        <v>132</v>
      </c>
      <c r="F45" s="46" t="s">
        <v>121</v>
      </c>
      <c r="G45" s="46" t="s">
        <v>116</v>
      </c>
      <c r="H45" s="46" t="s">
        <v>118</v>
      </c>
      <c r="I45" s="46" t="s">
        <v>119</v>
      </c>
      <c r="J45" s="46" t="s">
        <v>123</v>
      </c>
      <c r="K45" s="17"/>
      <c r="L45" s="17">
        <f>L46+L47+L49</f>
        <v>37980</v>
      </c>
      <c r="M45" s="17">
        <f>SUM(M46)</f>
        <v>6052.07</v>
      </c>
      <c r="N45" s="17">
        <f t="shared" si="0"/>
        <v>31927.93</v>
      </c>
      <c r="O45" s="12"/>
      <c r="P45" s="12"/>
      <c r="Q45" s="12"/>
    </row>
    <row r="46" spans="1:17" ht="65.25" customHeight="1">
      <c r="A46" s="35">
        <v>21</v>
      </c>
      <c r="B46" s="38" t="s">
        <v>99</v>
      </c>
      <c r="C46" s="47" t="s">
        <v>120</v>
      </c>
      <c r="D46" s="47" t="s">
        <v>117</v>
      </c>
      <c r="E46" s="47" t="s">
        <v>132</v>
      </c>
      <c r="F46" s="47" t="s">
        <v>121</v>
      </c>
      <c r="G46" s="47" t="s">
        <v>125</v>
      </c>
      <c r="H46" s="47" t="s">
        <v>133</v>
      </c>
      <c r="I46" s="47" t="s">
        <v>119</v>
      </c>
      <c r="J46" s="47" t="s">
        <v>123</v>
      </c>
      <c r="K46" s="16"/>
      <c r="L46" s="16">
        <v>37980</v>
      </c>
      <c r="M46" s="217">
        <f>SUM(M48+M49)</f>
        <v>6052.07</v>
      </c>
      <c r="N46" s="21">
        <f>L46-M46</f>
        <v>31927.93</v>
      </c>
      <c r="O46" s="12"/>
      <c r="P46" s="12"/>
      <c r="Q46" s="12"/>
    </row>
    <row r="47" spans="1:17" ht="90.75" customHeight="1" hidden="1">
      <c r="A47" s="35">
        <v>24</v>
      </c>
      <c r="B47" s="38" t="s">
        <v>173</v>
      </c>
      <c r="C47" s="47"/>
      <c r="D47" s="47" t="s">
        <v>117</v>
      </c>
      <c r="E47" s="47" t="s">
        <v>132</v>
      </c>
      <c r="F47" s="47" t="s">
        <v>121</v>
      </c>
      <c r="G47" s="47" t="s">
        <v>125</v>
      </c>
      <c r="H47" s="47" t="s">
        <v>133</v>
      </c>
      <c r="I47" s="47" t="s">
        <v>158</v>
      </c>
      <c r="J47" s="47" t="s">
        <v>123</v>
      </c>
      <c r="K47" s="16"/>
      <c r="L47" s="16">
        <v>0</v>
      </c>
      <c r="M47" s="217"/>
      <c r="N47" s="17">
        <v>0</v>
      </c>
      <c r="O47" s="12"/>
      <c r="P47" s="12"/>
      <c r="Q47" s="12"/>
    </row>
    <row r="48" spans="1:17" ht="90.75" customHeight="1">
      <c r="A48" s="35">
        <v>22</v>
      </c>
      <c r="B48" s="38" t="s">
        <v>99</v>
      </c>
      <c r="C48" s="47" t="s">
        <v>120</v>
      </c>
      <c r="D48" s="47" t="s">
        <v>117</v>
      </c>
      <c r="E48" s="47" t="s">
        <v>132</v>
      </c>
      <c r="F48" s="47" t="s">
        <v>121</v>
      </c>
      <c r="G48" s="47" t="s">
        <v>125</v>
      </c>
      <c r="H48" s="47" t="s">
        <v>133</v>
      </c>
      <c r="I48" s="47" t="s">
        <v>158</v>
      </c>
      <c r="J48" s="47" t="s">
        <v>123</v>
      </c>
      <c r="K48" s="16"/>
      <c r="L48" s="16">
        <v>37980</v>
      </c>
      <c r="M48" s="217">
        <v>5501</v>
      </c>
      <c r="N48" s="17">
        <v>0</v>
      </c>
      <c r="O48" s="12"/>
      <c r="P48" s="12"/>
      <c r="Q48" s="12"/>
    </row>
    <row r="49" spans="1:17" ht="76.5" customHeight="1">
      <c r="A49" s="35">
        <v>23</v>
      </c>
      <c r="B49" s="38" t="s">
        <v>174</v>
      </c>
      <c r="C49" s="47" t="s">
        <v>120</v>
      </c>
      <c r="D49" s="47" t="s">
        <v>117</v>
      </c>
      <c r="E49" s="47" t="s">
        <v>132</v>
      </c>
      <c r="F49" s="47" t="s">
        <v>121</v>
      </c>
      <c r="G49" s="47" t="s">
        <v>125</v>
      </c>
      <c r="H49" s="47" t="s">
        <v>133</v>
      </c>
      <c r="I49" s="47" t="s">
        <v>155</v>
      </c>
      <c r="J49" s="47" t="s">
        <v>123</v>
      </c>
      <c r="K49" s="16"/>
      <c r="L49" s="16">
        <v>0</v>
      </c>
      <c r="M49" s="217">
        <v>551.07</v>
      </c>
      <c r="N49" s="17">
        <v>0</v>
      </c>
      <c r="O49" s="12"/>
      <c r="P49" s="12"/>
      <c r="Q49" s="12"/>
    </row>
    <row r="50" spans="1:17" ht="22.5" customHeight="1" hidden="1">
      <c r="A50" s="35">
        <v>21</v>
      </c>
      <c r="B50" s="38" t="s">
        <v>190</v>
      </c>
      <c r="C50" s="47"/>
      <c r="D50" s="47" t="s">
        <v>117</v>
      </c>
      <c r="E50" s="47" t="s">
        <v>132</v>
      </c>
      <c r="F50" s="47" t="s">
        <v>121</v>
      </c>
      <c r="G50" s="47" t="s">
        <v>125</v>
      </c>
      <c r="H50" s="47" t="s">
        <v>133</v>
      </c>
      <c r="I50" s="47" t="s">
        <v>156</v>
      </c>
      <c r="J50" s="47" t="s">
        <v>123</v>
      </c>
      <c r="K50" s="16"/>
      <c r="L50" s="16">
        <v>0</v>
      </c>
      <c r="M50" s="16"/>
      <c r="N50" s="17">
        <v>0</v>
      </c>
      <c r="O50" s="12"/>
      <c r="P50" s="12"/>
      <c r="Q50" s="12"/>
    </row>
    <row r="51" spans="1:17" ht="31.5" customHeight="1">
      <c r="A51" s="35">
        <v>24</v>
      </c>
      <c r="B51" s="37" t="s">
        <v>100</v>
      </c>
      <c r="C51" s="46" t="s">
        <v>120</v>
      </c>
      <c r="D51" s="46" t="s">
        <v>117</v>
      </c>
      <c r="E51" s="46" t="s">
        <v>132</v>
      </c>
      <c r="F51" s="46" t="s">
        <v>132</v>
      </c>
      <c r="G51" s="46" t="s">
        <v>116</v>
      </c>
      <c r="H51" s="46" t="s">
        <v>118</v>
      </c>
      <c r="I51" s="46" t="s">
        <v>119</v>
      </c>
      <c r="J51" s="46" t="s">
        <v>123</v>
      </c>
      <c r="K51" s="16"/>
      <c r="L51" s="17">
        <f>L57+L52</f>
        <v>468721</v>
      </c>
      <c r="M51" s="17">
        <f>SUM(M52+M57)</f>
        <v>95098.22</v>
      </c>
      <c r="N51" s="17">
        <f>L51-M51</f>
        <v>373622.78</v>
      </c>
      <c r="O51" s="12"/>
      <c r="P51" s="12"/>
      <c r="Q51" s="12"/>
    </row>
    <row r="52" spans="1:17" ht="57" customHeight="1">
      <c r="A52" s="35">
        <v>25</v>
      </c>
      <c r="B52" s="38" t="s">
        <v>161</v>
      </c>
      <c r="C52" s="47" t="s">
        <v>120</v>
      </c>
      <c r="D52" s="47" t="s">
        <v>117</v>
      </c>
      <c r="E52" s="47" t="s">
        <v>132</v>
      </c>
      <c r="F52" s="47" t="s">
        <v>132</v>
      </c>
      <c r="G52" s="47" t="s">
        <v>157</v>
      </c>
      <c r="H52" s="47" t="s">
        <v>118</v>
      </c>
      <c r="I52" s="47" t="s">
        <v>119</v>
      </c>
      <c r="J52" s="47" t="s">
        <v>123</v>
      </c>
      <c r="K52" s="16"/>
      <c r="L52" s="17">
        <f>L53</f>
        <v>140078</v>
      </c>
      <c r="M52" s="17">
        <f>SUM(M53)</f>
        <v>70579.65</v>
      </c>
      <c r="N52" s="17">
        <f>L52-M52</f>
        <v>69498.35</v>
      </c>
      <c r="O52" s="12"/>
      <c r="P52" s="12"/>
      <c r="Q52" s="12"/>
    </row>
    <row r="53" spans="1:17" ht="58.5" customHeight="1">
      <c r="A53" s="35">
        <v>26</v>
      </c>
      <c r="B53" s="38" t="s">
        <v>161</v>
      </c>
      <c r="C53" s="47" t="s">
        <v>120</v>
      </c>
      <c r="D53" s="47" t="s">
        <v>117</v>
      </c>
      <c r="E53" s="47" t="s">
        <v>132</v>
      </c>
      <c r="F53" s="47" t="s">
        <v>132</v>
      </c>
      <c r="G53" s="47" t="s">
        <v>157</v>
      </c>
      <c r="H53" s="47" t="s">
        <v>133</v>
      </c>
      <c r="I53" s="47" t="s">
        <v>119</v>
      </c>
      <c r="J53" s="47" t="s">
        <v>123</v>
      </c>
      <c r="K53" s="17"/>
      <c r="L53" s="21">
        <v>140078</v>
      </c>
      <c r="M53" s="21">
        <f>M54+M55+M56</f>
        <v>70579.65</v>
      </c>
      <c r="N53" s="21">
        <f>L53-M53</f>
        <v>69498.35</v>
      </c>
      <c r="O53" s="12"/>
      <c r="P53" s="12"/>
      <c r="Q53" s="12"/>
    </row>
    <row r="54" spans="1:17" ht="60" customHeight="1">
      <c r="A54" s="35">
        <v>27</v>
      </c>
      <c r="B54" s="38" t="s">
        <v>161</v>
      </c>
      <c r="C54" s="47" t="s">
        <v>120</v>
      </c>
      <c r="D54" s="47" t="s">
        <v>117</v>
      </c>
      <c r="E54" s="47" t="s">
        <v>132</v>
      </c>
      <c r="F54" s="47" t="s">
        <v>132</v>
      </c>
      <c r="G54" s="47" t="s">
        <v>157</v>
      </c>
      <c r="H54" s="47" t="s">
        <v>133</v>
      </c>
      <c r="I54" s="47" t="s">
        <v>158</v>
      </c>
      <c r="J54" s="47" t="s">
        <v>123</v>
      </c>
      <c r="K54" s="17"/>
      <c r="L54" s="21">
        <v>0</v>
      </c>
      <c r="M54" s="21">
        <v>68909</v>
      </c>
      <c r="N54" s="21">
        <v>0</v>
      </c>
      <c r="O54" s="12"/>
      <c r="P54" s="12"/>
      <c r="Q54" s="12"/>
    </row>
    <row r="55" spans="1:17" ht="45" customHeight="1">
      <c r="A55" s="35">
        <v>28</v>
      </c>
      <c r="B55" s="38" t="s">
        <v>161</v>
      </c>
      <c r="C55" s="47" t="s">
        <v>120</v>
      </c>
      <c r="D55" s="47" t="s">
        <v>117</v>
      </c>
      <c r="E55" s="47" t="s">
        <v>132</v>
      </c>
      <c r="F55" s="47" t="s">
        <v>132</v>
      </c>
      <c r="G55" s="47" t="s">
        <v>157</v>
      </c>
      <c r="H55" s="47" t="s">
        <v>133</v>
      </c>
      <c r="I55" s="47" t="s">
        <v>155</v>
      </c>
      <c r="J55" s="47" t="s">
        <v>123</v>
      </c>
      <c r="K55" s="17"/>
      <c r="L55" s="21">
        <v>0</v>
      </c>
      <c r="M55" s="21">
        <v>1670.65</v>
      </c>
      <c r="N55" s="21">
        <v>0</v>
      </c>
      <c r="O55" s="12"/>
      <c r="P55" s="12"/>
      <c r="Q55" s="12"/>
    </row>
    <row r="56" spans="1:17" ht="0.75" customHeight="1">
      <c r="A56" s="35">
        <v>29</v>
      </c>
      <c r="B56" s="38"/>
      <c r="C56" s="47"/>
      <c r="D56" s="47" t="s">
        <v>117</v>
      </c>
      <c r="E56" s="47" t="s">
        <v>132</v>
      </c>
      <c r="F56" s="47" t="s">
        <v>132</v>
      </c>
      <c r="G56" s="47" t="s">
        <v>157</v>
      </c>
      <c r="H56" s="47" t="s">
        <v>133</v>
      </c>
      <c r="I56" s="47" t="s">
        <v>156</v>
      </c>
      <c r="J56" s="47" t="s">
        <v>123</v>
      </c>
      <c r="K56" s="17"/>
      <c r="L56" s="21">
        <v>0</v>
      </c>
      <c r="M56" s="21">
        <v>0</v>
      </c>
      <c r="N56" s="21"/>
      <c r="O56" s="12"/>
      <c r="P56" s="12"/>
      <c r="Q56" s="12"/>
    </row>
    <row r="57" spans="1:17" ht="50.25" customHeight="1">
      <c r="A57" s="35">
        <v>30</v>
      </c>
      <c r="B57" s="38" t="s">
        <v>162</v>
      </c>
      <c r="C57" s="47" t="s">
        <v>120</v>
      </c>
      <c r="D57" s="47" t="s">
        <v>117</v>
      </c>
      <c r="E57" s="47" t="s">
        <v>132</v>
      </c>
      <c r="F57" s="47" t="s">
        <v>132</v>
      </c>
      <c r="G57" s="47" t="s">
        <v>136</v>
      </c>
      <c r="H57" s="47" t="s">
        <v>118</v>
      </c>
      <c r="I57" s="47" t="s">
        <v>119</v>
      </c>
      <c r="J57" s="47" t="s">
        <v>123</v>
      </c>
      <c r="K57" s="16"/>
      <c r="L57" s="17">
        <f>L58</f>
        <v>328643</v>
      </c>
      <c r="M57" s="17">
        <f>SUM(M59:M60)</f>
        <v>24518.57</v>
      </c>
      <c r="N57" s="17">
        <v>0</v>
      </c>
      <c r="O57" s="12"/>
      <c r="P57" s="12"/>
      <c r="Q57" s="12"/>
    </row>
    <row r="58" spans="1:17" ht="48" customHeight="1">
      <c r="A58" s="35">
        <v>31</v>
      </c>
      <c r="B58" s="38" t="s">
        <v>162</v>
      </c>
      <c r="C58" s="47" t="s">
        <v>120</v>
      </c>
      <c r="D58" s="47" t="s">
        <v>117</v>
      </c>
      <c r="E58" s="47" t="s">
        <v>132</v>
      </c>
      <c r="F58" s="47" t="s">
        <v>132</v>
      </c>
      <c r="G58" s="47" t="s">
        <v>159</v>
      </c>
      <c r="H58" s="47" t="s">
        <v>133</v>
      </c>
      <c r="I58" s="47" t="s">
        <v>119</v>
      </c>
      <c r="J58" s="47" t="s">
        <v>123</v>
      </c>
      <c r="K58" s="16"/>
      <c r="L58" s="16">
        <f>L59</f>
        <v>328643</v>
      </c>
      <c r="M58" s="217">
        <f>SUM(M59:M60)</f>
        <v>24518.57</v>
      </c>
      <c r="N58" s="17">
        <v>0</v>
      </c>
      <c r="O58" s="12"/>
      <c r="P58" s="12"/>
      <c r="Q58" s="12"/>
    </row>
    <row r="59" spans="1:17" ht="56.25" customHeight="1">
      <c r="A59" s="35">
        <v>32</v>
      </c>
      <c r="B59" s="38" t="s">
        <v>162</v>
      </c>
      <c r="C59" s="47" t="s">
        <v>120</v>
      </c>
      <c r="D59" s="47" t="s">
        <v>117</v>
      </c>
      <c r="E59" s="47" t="s">
        <v>132</v>
      </c>
      <c r="F59" s="47" t="s">
        <v>132</v>
      </c>
      <c r="G59" s="47" t="s">
        <v>159</v>
      </c>
      <c r="H59" s="47" t="s">
        <v>133</v>
      </c>
      <c r="I59" s="47" t="s">
        <v>158</v>
      </c>
      <c r="J59" s="47" t="s">
        <v>123</v>
      </c>
      <c r="K59" s="16"/>
      <c r="L59" s="16">
        <v>328643</v>
      </c>
      <c r="M59" s="217">
        <v>21933.39</v>
      </c>
      <c r="N59" s="17">
        <v>0</v>
      </c>
      <c r="O59" s="12"/>
      <c r="P59" s="12"/>
      <c r="Q59" s="12"/>
    </row>
    <row r="60" spans="1:17" ht="47.25">
      <c r="A60" s="35">
        <v>33</v>
      </c>
      <c r="B60" s="38" t="s">
        <v>162</v>
      </c>
      <c r="C60" s="47" t="s">
        <v>120</v>
      </c>
      <c r="D60" s="47" t="s">
        <v>117</v>
      </c>
      <c r="E60" s="47" t="s">
        <v>132</v>
      </c>
      <c r="F60" s="47" t="s">
        <v>132</v>
      </c>
      <c r="G60" s="47" t="s">
        <v>159</v>
      </c>
      <c r="H60" s="47" t="s">
        <v>133</v>
      </c>
      <c r="I60" s="47" t="s">
        <v>155</v>
      </c>
      <c r="J60" s="47" t="s">
        <v>123</v>
      </c>
      <c r="K60" s="16"/>
      <c r="L60" s="16">
        <v>0</v>
      </c>
      <c r="M60" s="217">
        <v>2585.18</v>
      </c>
      <c r="N60" s="17">
        <v>0</v>
      </c>
      <c r="O60" s="12"/>
      <c r="P60" s="12"/>
      <c r="Q60" s="12"/>
    </row>
    <row r="61" spans="1:17" ht="0.75" customHeight="1">
      <c r="A61" s="35">
        <v>34</v>
      </c>
      <c r="B61" s="38" t="s">
        <v>101</v>
      </c>
      <c r="C61" s="47"/>
      <c r="D61" s="47" t="s">
        <v>117</v>
      </c>
      <c r="E61" s="47" t="s">
        <v>132</v>
      </c>
      <c r="F61" s="47" t="s">
        <v>132</v>
      </c>
      <c r="G61" s="47" t="s">
        <v>159</v>
      </c>
      <c r="H61" s="47" t="s">
        <v>133</v>
      </c>
      <c r="I61" s="47" t="s">
        <v>156</v>
      </c>
      <c r="J61" s="47" t="s">
        <v>123</v>
      </c>
      <c r="K61" s="16"/>
      <c r="L61" s="16">
        <v>0</v>
      </c>
      <c r="M61" s="217"/>
      <c r="N61" s="21">
        <v>0</v>
      </c>
      <c r="O61" s="12"/>
      <c r="P61" s="12"/>
      <c r="Q61" s="12"/>
    </row>
    <row r="62" spans="1:17" ht="24.75" customHeight="1">
      <c r="A62" s="35">
        <v>34</v>
      </c>
      <c r="B62" s="34" t="s">
        <v>29</v>
      </c>
      <c r="C62" s="46" t="s">
        <v>170</v>
      </c>
      <c r="D62" s="46" t="s">
        <v>117</v>
      </c>
      <c r="E62" s="46" t="s">
        <v>134</v>
      </c>
      <c r="F62" s="46" t="s">
        <v>118</v>
      </c>
      <c r="G62" s="46" t="s">
        <v>116</v>
      </c>
      <c r="H62" s="46" t="s">
        <v>118</v>
      </c>
      <c r="I62" s="46" t="s">
        <v>119</v>
      </c>
      <c r="J62" s="46" t="s">
        <v>116</v>
      </c>
      <c r="K62" s="16"/>
      <c r="L62" s="17">
        <f>L64</f>
        <v>5000</v>
      </c>
      <c r="M62" s="218">
        <f>M64</f>
        <v>2500</v>
      </c>
      <c r="N62" s="17">
        <f aca="true" t="shared" si="1" ref="N62:N68">L62-M62</f>
        <v>2500</v>
      </c>
      <c r="O62" s="12"/>
      <c r="P62" s="12"/>
      <c r="Q62" s="12"/>
    </row>
    <row r="63" spans="1:17" ht="51.75" customHeight="1">
      <c r="A63" s="35">
        <v>35</v>
      </c>
      <c r="B63" s="38" t="s">
        <v>102</v>
      </c>
      <c r="C63" s="48" t="s">
        <v>170</v>
      </c>
      <c r="D63" s="47" t="s">
        <v>117</v>
      </c>
      <c r="E63" s="47" t="s">
        <v>134</v>
      </c>
      <c r="F63" s="47" t="s">
        <v>135</v>
      </c>
      <c r="G63" s="47" t="s">
        <v>116</v>
      </c>
      <c r="H63" s="47" t="s">
        <v>121</v>
      </c>
      <c r="I63" s="47" t="s">
        <v>119</v>
      </c>
      <c r="J63" s="47" t="s">
        <v>123</v>
      </c>
      <c r="K63" s="16"/>
      <c r="L63" s="16">
        <v>5000</v>
      </c>
      <c r="M63" s="217">
        <v>2500</v>
      </c>
      <c r="N63" s="21">
        <f t="shared" si="1"/>
        <v>2500</v>
      </c>
      <c r="O63" s="12"/>
      <c r="P63" s="12"/>
      <c r="Q63" s="12"/>
    </row>
    <row r="64" spans="1:17" ht="65.25" customHeight="1">
      <c r="A64" s="35">
        <v>36</v>
      </c>
      <c r="B64" s="38" t="s">
        <v>102</v>
      </c>
      <c r="C64" s="48" t="s">
        <v>170</v>
      </c>
      <c r="D64" s="47" t="s">
        <v>117</v>
      </c>
      <c r="E64" s="47" t="s">
        <v>134</v>
      </c>
      <c r="F64" s="47" t="s">
        <v>135</v>
      </c>
      <c r="G64" s="47" t="s">
        <v>124</v>
      </c>
      <c r="H64" s="47" t="s">
        <v>121</v>
      </c>
      <c r="I64" s="47" t="s">
        <v>158</v>
      </c>
      <c r="J64" s="47" t="s">
        <v>123</v>
      </c>
      <c r="K64" s="16"/>
      <c r="L64" s="16">
        <v>5000</v>
      </c>
      <c r="M64" s="217">
        <v>2500</v>
      </c>
      <c r="N64" s="21">
        <f t="shared" si="1"/>
        <v>2500</v>
      </c>
      <c r="O64" s="12"/>
      <c r="P64" s="12"/>
      <c r="Q64" s="12"/>
    </row>
    <row r="65" spans="1:17" ht="40.5" customHeight="1" hidden="1">
      <c r="A65" s="35">
        <v>34</v>
      </c>
      <c r="B65" s="38" t="s">
        <v>103</v>
      </c>
      <c r="C65" s="48" t="s">
        <v>170</v>
      </c>
      <c r="D65" s="47" t="s">
        <v>117</v>
      </c>
      <c r="E65" s="47" t="s">
        <v>134</v>
      </c>
      <c r="F65" s="47" t="s">
        <v>135</v>
      </c>
      <c r="G65" s="47" t="s">
        <v>124</v>
      </c>
      <c r="H65" s="47" t="s">
        <v>121</v>
      </c>
      <c r="I65" s="47" t="s">
        <v>158</v>
      </c>
      <c r="J65" s="47" t="s">
        <v>123</v>
      </c>
      <c r="K65" s="16"/>
      <c r="L65" s="16">
        <v>12000</v>
      </c>
      <c r="M65" s="16">
        <v>2050</v>
      </c>
      <c r="N65" s="21">
        <f t="shared" si="1"/>
        <v>9950</v>
      </c>
      <c r="O65" s="12"/>
      <c r="P65" s="12"/>
      <c r="Q65" s="12"/>
    </row>
    <row r="66" spans="1:17" ht="7.5" customHeight="1" hidden="1">
      <c r="A66" s="35"/>
      <c r="B66" s="37" t="s">
        <v>165</v>
      </c>
      <c r="C66" s="49" t="s">
        <v>120</v>
      </c>
      <c r="D66" s="46" t="s">
        <v>117</v>
      </c>
      <c r="E66" s="46" t="s">
        <v>166</v>
      </c>
      <c r="F66" s="46" t="s">
        <v>118</v>
      </c>
      <c r="G66" s="46" t="s">
        <v>116</v>
      </c>
      <c r="H66" s="46" t="s">
        <v>118</v>
      </c>
      <c r="I66" s="46" t="s">
        <v>116</v>
      </c>
      <c r="J66" s="46" t="s">
        <v>116</v>
      </c>
      <c r="K66" s="55"/>
      <c r="L66" s="56">
        <v>0</v>
      </c>
      <c r="M66" s="20">
        <f>M67</f>
        <v>0</v>
      </c>
      <c r="N66" s="17">
        <f t="shared" si="1"/>
        <v>0</v>
      </c>
      <c r="O66" s="12"/>
      <c r="P66" s="12"/>
      <c r="Q66" s="12"/>
    </row>
    <row r="67" spans="1:17" ht="39" customHeight="1" hidden="1">
      <c r="A67" s="35"/>
      <c r="B67" s="38" t="s">
        <v>165</v>
      </c>
      <c r="C67" s="48" t="s">
        <v>120</v>
      </c>
      <c r="D67" s="47" t="s">
        <v>117</v>
      </c>
      <c r="E67" s="47" t="s">
        <v>166</v>
      </c>
      <c r="F67" s="47" t="s">
        <v>135</v>
      </c>
      <c r="G67" s="47" t="s">
        <v>116</v>
      </c>
      <c r="H67" s="47" t="s">
        <v>118</v>
      </c>
      <c r="I67" s="47" t="s">
        <v>119</v>
      </c>
      <c r="J67" s="47" t="s">
        <v>116</v>
      </c>
      <c r="K67" s="24"/>
      <c r="L67" s="25">
        <v>0</v>
      </c>
      <c r="M67" s="16">
        <v>0</v>
      </c>
      <c r="N67" s="21">
        <f t="shared" si="1"/>
        <v>0</v>
      </c>
      <c r="O67" s="12"/>
      <c r="P67" s="12"/>
      <c r="Q67" s="12"/>
    </row>
    <row r="68" spans="1:17" ht="38.25" customHeight="1" hidden="1">
      <c r="A68" s="35"/>
      <c r="B68" s="38" t="s">
        <v>165</v>
      </c>
      <c r="C68" s="48" t="s">
        <v>120</v>
      </c>
      <c r="D68" s="47" t="s">
        <v>117</v>
      </c>
      <c r="E68" s="47" t="s">
        <v>166</v>
      </c>
      <c r="F68" s="47" t="s">
        <v>135</v>
      </c>
      <c r="G68" s="47" t="s">
        <v>167</v>
      </c>
      <c r="H68" s="47" t="s">
        <v>133</v>
      </c>
      <c r="I68" s="47" t="s">
        <v>158</v>
      </c>
      <c r="J68" s="47" t="s">
        <v>123</v>
      </c>
      <c r="K68" s="24"/>
      <c r="L68" s="25">
        <v>0</v>
      </c>
      <c r="M68" s="16">
        <v>0</v>
      </c>
      <c r="N68" s="21">
        <f t="shared" si="1"/>
        <v>0</v>
      </c>
      <c r="O68" s="12"/>
      <c r="P68" s="12"/>
      <c r="Q68" s="12"/>
    </row>
    <row r="69" spans="1:17" ht="14.25" customHeight="1" hidden="1">
      <c r="A69" s="35"/>
      <c r="B69" s="38" t="s">
        <v>165</v>
      </c>
      <c r="C69" s="48" t="s">
        <v>120</v>
      </c>
      <c r="D69" s="47" t="s">
        <v>117</v>
      </c>
      <c r="E69" s="47" t="s">
        <v>166</v>
      </c>
      <c r="F69" s="47" t="s">
        <v>135</v>
      </c>
      <c r="G69" s="47" t="s">
        <v>167</v>
      </c>
      <c r="H69" s="47" t="s">
        <v>133</v>
      </c>
      <c r="I69" s="47" t="s">
        <v>155</v>
      </c>
      <c r="J69" s="47" t="s">
        <v>123</v>
      </c>
      <c r="K69" s="24"/>
      <c r="L69" s="25">
        <v>0</v>
      </c>
      <c r="M69" s="16">
        <v>0</v>
      </c>
      <c r="N69" s="21">
        <f>K69-M69</f>
        <v>0</v>
      </c>
      <c r="O69" s="12"/>
      <c r="P69" s="12"/>
      <c r="Q69" s="12"/>
    </row>
    <row r="70" spans="1:17" ht="119.25" customHeight="1" hidden="1">
      <c r="A70" s="35">
        <v>45</v>
      </c>
      <c r="B70" s="37" t="s">
        <v>175</v>
      </c>
      <c r="C70" s="46" t="s">
        <v>116</v>
      </c>
      <c r="D70" s="46" t="s">
        <v>117</v>
      </c>
      <c r="E70" s="46" t="s">
        <v>177</v>
      </c>
      <c r="F70" s="46" t="s">
        <v>118</v>
      </c>
      <c r="G70" s="46" t="s">
        <v>116</v>
      </c>
      <c r="H70" s="46" t="s">
        <v>118</v>
      </c>
      <c r="I70" s="46" t="s">
        <v>119</v>
      </c>
      <c r="J70" s="46" t="s">
        <v>116</v>
      </c>
      <c r="K70" s="24"/>
      <c r="L70" s="19">
        <f>L71</f>
        <v>0</v>
      </c>
      <c r="M70" s="17">
        <v>0</v>
      </c>
      <c r="N70" s="17">
        <f aca="true" t="shared" si="2" ref="N70:N76">L70-M70</f>
        <v>0</v>
      </c>
      <c r="O70" s="12"/>
      <c r="P70" s="12"/>
      <c r="Q70" s="12"/>
    </row>
    <row r="71" spans="1:17" ht="82.5" customHeight="1" hidden="1">
      <c r="A71" s="35">
        <v>46</v>
      </c>
      <c r="B71" s="38" t="s">
        <v>176</v>
      </c>
      <c r="C71" s="47" t="s">
        <v>116</v>
      </c>
      <c r="D71" s="47" t="s">
        <v>117</v>
      </c>
      <c r="E71" s="47" t="s">
        <v>177</v>
      </c>
      <c r="F71" s="47" t="s">
        <v>131</v>
      </c>
      <c r="G71" s="47" t="s">
        <v>116</v>
      </c>
      <c r="H71" s="47" t="s">
        <v>118</v>
      </c>
      <c r="I71" s="47" t="s">
        <v>119</v>
      </c>
      <c r="J71" s="47" t="s">
        <v>178</v>
      </c>
      <c r="K71" s="24"/>
      <c r="L71" s="25">
        <f>L72</f>
        <v>0</v>
      </c>
      <c r="M71" s="16">
        <v>0</v>
      </c>
      <c r="N71" s="21">
        <f t="shared" si="2"/>
        <v>0</v>
      </c>
      <c r="O71" s="12"/>
      <c r="P71" s="12"/>
      <c r="Q71" s="12"/>
    </row>
    <row r="72" spans="1:17" ht="102" customHeight="1" hidden="1">
      <c r="A72" s="35">
        <v>47</v>
      </c>
      <c r="B72" s="38" t="s">
        <v>181</v>
      </c>
      <c r="C72" s="47" t="s">
        <v>116</v>
      </c>
      <c r="D72" s="47" t="s">
        <v>117</v>
      </c>
      <c r="E72" s="47" t="s">
        <v>177</v>
      </c>
      <c r="F72" s="47" t="s">
        <v>131</v>
      </c>
      <c r="G72" s="47" t="s">
        <v>7</v>
      </c>
      <c r="H72" s="47" t="s">
        <v>118</v>
      </c>
      <c r="I72" s="47" t="s">
        <v>119</v>
      </c>
      <c r="J72" s="47" t="s">
        <v>178</v>
      </c>
      <c r="K72" s="24"/>
      <c r="L72" s="25">
        <f>L73</f>
        <v>0</v>
      </c>
      <c r="M72" s="16">
        <v>0</v>
      </c>
      <c r="N72" s="21">
        <f t="shared" si="2"/>
        <v>0</v>
      </c>
      <c r="O72" s="12"/>
      <c r="P72" s="12"/>
      <c r="Q72" s="12"/>
    </row>
    <row r="73" spans="1:17" ht="104.25" customHeight="1" hidden="1">
      <c r="A73" s="35">
        <v>48</v>
      </c>
      <c r="B73" s="38" t="s">
        <v>182</v>
      </c>
      <c r="C73" s="47" t="s">
        <v>116</v>
      </c>
      <c r="D73" s="47" t="s">
        <v>117</v>
      </c>
      <c r="E73" s="47" t="s">
        <v>177</v>
      </c>
      <c r="F73" s="47" t="s">
        <v>131</v>
      </c>
      <c r="G73" s="47" t="s">
        <v>179</v>
      </c>
      <c r="H73" s="47" t="s">
        <v>133</v>
      </c>
      <c r="I73" s="47" t="s">
        <v>119</v>
      </c>
      <c r="J73" s="47" t="s">
        <v>178</v>
      </c>
      <c r="K73" s="24"/>
      <c r="L73" s="25">
        <f>L74</f>
        <v>0</v>
      </c>
      <c r="M73" s="16">
        <v>0</v>
      </c>
      <c r="N73" s="21">
        <f t="shared" si="2"/>
        <v>0</v>
      </c>
      <c r="O73" s="12"/>
      <c r="P73" s="12"/>
      <c r="Q73" s="12"/>
    </row>
    <row r="74" spans="1:17" ht="11.25" customHeight="1" hidden="1">
      <c r="A74" s="35">
        <v>49</v>
      </c>
      <c r="B74" s="38" t="s">
        <v>182</v>
      </c>
      <c r="C74" s="47" t="s">
        <v>180</v>
      </c>
      <c r="D74" s="47" t="s">
        <v>117</v>
      </c>
      <c r="E74" s="47" t="s">
        <v>177</v>
      </c>
      <c r="F74" s="47" t="s">
        <v>131</v>
      </c>
      <c r="G74" s="47" t="s">
        <v>179</v>
      </c>
      <c r="H74" s="47" t="s">
        <v>133</v>
      </c>
      <c r="I74" s="47" t="s">
        <v>119</v>
      </c>
      <c r="J74" s="47" t="s">
        <v>178</v>
      </c>
      <c r="K74" s="24"/>
      <c r="L74" s="25">
        <v>0</v>
      </c>
      <c r="M74" s="16">
        <v>0</v>
      </c>
      <c r="N74" s="21">
        <f t="shared" si="2"/>
        <v>0</v>
      </c>
      <c r="O74" s="12"/>
      <c r="P74" s="12"/>
      <c r="Q74" s="12"/>
    </row>
    <row r="75" spans="1:17" ht="51" customHeight="1" hidden="1">
      <c r="A75" s="35">
        <v>50</v>
      </c>
      <c r="B75" s="37" t="s">
        <v>185</v>
      </c>
      <c r="C75" s="46" t="s">
        <v>116</v>
      </c>
      <c r="D75" s="46" t="s">
        <v>117</v>
      </c>
      <c r="E75" s="46" t="s">
        <v>183</v>
      </c>
      <c r="F75" s="46" t="s">
        <v>118</v>
      </c>
      <c r="G75" s="46" t="s">
        <v>116</v>
      </c>
      <c r="H75" s="46" t="s">
        <v>118</v>
      </c>
      <c r="I75" s="46" t="s">
        <v>119</v>
      </c>
      <c r="J75" s="46" t="s">
        <v>116</v>
      </c>
      <c r="K75" s="24"/>
      <c r="L75" s="19">
        <f>L76</f>
        <v>41230</v>
      </c>
      <c r="M75" s="17">
        <v>0</v>
      </c>
      <c r="N75" s="17">
        <f t="shared" si="2"/>
        <v>41230</v>
      </c>
      <c r="O75" s="12"/>
      <c r="P75" s="12"/>
      <c r="Q75" s="12"/>
    </row>
    <row r="76" spans="1:17" ht="69" customHeight="1" hidden="1">
      <c r="A76" s="35">
        <v>51</v>
      </c>
      <c r="B76" s="38" t="s">
        <v>186</v>
      </c>
      <c r="C76" s="47" t="s">
        <v>116</v>
      </c>
      <c r="D76" s="47" t="s">
        <v>117</v>
      </c>
      <c r="E76" s="47" t="s">
        <v>183</v>
      </c>
      <c r="F76" s="47" t="s">
        <v>132</v>
      </c>
      <c r="G76" s="47" t="s">
        <v>116</v>
      </c>
      <c r="H76" s="47" t="s">
        <v>118</v>
      </c>
      <c r="I76" s="47" t="s">
        <v>119</v>
      </c>
      <c r="J76" s="47" t="s">
        <v>184</v>
      </c>
      <c r="K76" s="24"/>
      <c r="L76" s="25">
        <f>K77</f>
        <v>41230</v>
      </c>
      <c r="M76" s="16">
        <v>0</v>
      </c>
      <c r="N76" s="21">
        <f t="shared" si="2"/>
        <v>41230</v>
      </c>
      <c r="O76" s="12"/>
      <c r="P76" s="12"/>
      <c r="Q76" s="12"/>
    </row>
    <row r="77" spans="1:17" ht="70.5" customHeight="1" hidden="1">
      <c r="A77" s="35">
        <v>52</v>
      </c>
      <c r="B77" s="38" t="s">
        <v>187</v>
      </c>
      <c r="C77" s="47" t="s">
        <v>116</v>
      </c>
      <c r="D77" s="47" t="s">
        <v>117</v>
      </c>
      <c r="E77" s="47" t="s">
        <v>183</v>
      </c>
      <c r="F77" s="47" t="s">
        <v>132</v>
      </c>
      <c r="G77" s="47" t="s">
        <v>7</v>
      </c>
      <c r="H77" s="47" t="s">
        <v>118</v>
      </c>
      <c r="I77" s="47" t="s">
        <v>119</v>
      </c>
      <c r="J77" s="47" t="s">
        <v>184</v>
      </c>
      <c r="K77" s="317">
        <f>K78</f>
        <v>41230</v>
      </c>
      <c r="L77" s="318"/>
      <c r="M77" s="21">
        <f>M78</f>
        <v>2958.25</v>
      </c>
      <c r="N77" s="21">
        <f>K77-M77</f>
        <v>38271.75</v>
      </c>
      <c r="O77" s="12"/>
      <c r="P77" s="12"/>
      <c r="Q77" s="12"/>
    </row>
    <row r="78" spans="1:17" ht="58.5" customHeight="1">
      <c r="A78" s="35">
        <v>37</v>
      </c>
      <c r="B78" s="37" t="s">
        <v>175</v>
      </c>
      <c r="C78" s="47" t="s">
        <v>170</v>
      </c>
      <c r="D78" s="46" t="s">
        <v>117</v>
      </c>
      <c r="E78" s="46" t="s">
        <v>177</v>
      </c>
      <c r="F78" s="46" t="s">
        <v>131</v>
      </c>
      <c r="G78" s="46" t="s">
        <v>116</v>
      </c>
      <c r="H78" s="46" t="s">
        <v>118</v>
      </c>
      <c r="I78" s="46" t="s">
        <v>119</v>
      </c>
      <c r="J78" s="46" t="s">
        <v>178</v>
      </c>
      <c r="K78" s="295">
        <v>41230</v>
      </c>
      <c r="L78" s="296"/>
      <c r="M78" s="17">
        <f>M79</f>
        <v>2958.25</v>
      </c>
      <c r="N78" s="17">
        <f>K78-M78</f>
        <v>38271.75</v>
      </c>
      <c r="O78" s="12"/>
      <c r="P78" s="12"/>
      <c r="Q78" s="12"/>
    </row>
    <row r="79" spans="1:17" ht="99" customHeight="1">
      <c r="A79" s="35">
        <v>38</v>
      </c>
      <c r="B79" s="38" t="s">
        <v>390</v>
      </c>
      <c r="C79" s="48" t="s">
        <v>170</v>
      </c>
      <c r="D79" s="47" t="s">
        <v>117</v>
      </c>
      <c r="E79" s="47" t="s">
        <v>177</v>
      </c>
      <c r="F79" s="47" t="s">
        <v>131</v>
      </c>
      <c r="G79" s="47" t="s">
        <v>391</v>
      </c>
      <c r="H79" s="47" t="s">
        <v>133</v>
      </c>
      <c r="I79" s="47" t="s">
        <v>119</v>
      </c>
      <c r="J79" s="47" t="s">
        <v>178</v>
      </c>
      <c r="K79" s="309">
        <v>41230</v>
      </c>
      <c r="L79" s="310"/>
      <c r="M79" s="16">
        <v>2958.25</v>
      </c>
      <c r="N79" s="21">
        <f>K79-M79</f>
        <v>38271.75</v>
      </c>
      <c r="O79" s="12"/>
      <c r="P79" s="12"/>
      <c r="Q79" s="12"/>
    </row>
    <row r="80" spans="1:17" ht="99" customHeight="1">
      <c r="A80" s="35">
        <v>39</v>
      </c>
      <c r="B80" s="37" t="s">
        <v>421</v>
      </c>
      <c r="C80" s="48" t="s">
        <v>170</v>
      </c>
      <c r="D80" s="46" t="s">
        <v>117</v>
      </c>
      <c r="E80" s="46" t="s">
        <v>423</v>
      </c>
      <c r="F80" s="46" t="s">
        <v>424</v>
      </c>
      <c r="G80" s="46" t="s">
        <v>425</v>
      </c>
      <c r="H80" s="46" t="s">
        <v>133</v>
      </c>
      <c r="I80" s="46" t="s">
        <v>119</v>
      </c>
      <c r="J80" s="46" t="s">
        <v>422</v>
      </c>
      <c r="K80" s="55"/>
      <c r="L80" s="56">
        <v>92869.5</v>
      </c>
      <c r="M80" s="20">
        <v>92869.5</v>
      </c>
      <c r="N80" s="17"/>
      <c r="O80" s="12"/>
      <c r="P80" s="12"/>
      <c r="Q80" s="12"/>
    </row>
    <row r="81" spans="1:17" ht="24" customHeight="1">
      <c r="A81" s="35">
        <v>40</v>
      </c>
      <c r="B81" s="37" t="s">
        <v>30</v>
      </c>
      <c r="C81" s="49" t="s">
        <v>170</v>
      </c>
      <c r="D81" s="46" t="s">
        <v>137</v>
      </c>
      <c r="E81" s="46" t="s">
        <v>118</v>
      </c>
      <c r="F81" s="46" t="s">
        <v>118</v>
      </c>
      <c r="G81" s="46" t="s">
        <v>116</v>
      </c>
      <c r="H81" s="46" t="s">
        <v>118</v>
      </c>
      <c r="I81" s="46" t="s">
        <v>119</v>
      </c>
      <c r="J81" s="46" t="s">
        <v>116</v>
      </c>
      <c r="K81" s="301">
        <f>L82</f>
        <v>5530213.57</v>
      </c>
      <c r="L81" s="302"/>
      <c r="M81" s="20">
        <f>M82</f>
        <v>2180934.67</v>
      </c>
      <c r="N81" s="17">
        <f>K81-M81</f>
        <v>3349278.9000000004</v>
      </c>
      <c r="O81" s="12"/>
      <c r="P81" s="12"/>
      <c r="Q81" s="12"/>
    </row>
    <row r="82" spans="1:14" ht="47.25">
      <c r="A82" s="35">
        <v>41</v>
      </c>
      <c r="B82" s="37" t="s">
        <v>104</v>
      </c>
      <c r="C82" s="49" t="s">
        <v>170</v>
      </c>
      <c r="D82" s="46" t="s">
        <v>137</v>
      </c>
      <c r="E82" s="46" t="s">
        <v>122</v>
      </c>
      <c r="F82" s="46" t="s">
        <v>118</v>
      </c>
      <c r="G82" s="46" t="s">
        <v>116</v>
      </c>
      <c r="H82" s="46" t="s">
        <v>118</v>
      </c>
      <c r="I82" s="46" t="s">
        <v>119</v>
      </c>
      <c r="J82" s="46" t="s">
        <v>116</v>
      </c>
      <c r="K82" s="24"/>
      <c r="L82" s="19">
        <f>L83+L91+L97+L94+L107+L108</f>
        <v>5530213.57</v>
      </c>
      <c r="M82" s="19">
        <f>SUM(M83+M94+M97+M91)</f>
        <v>2180934.67</v>
      </c>
      <c r="N82" s="17">
        <f>L82-M82</f>
        <v>3349278.9000000004</v>
      </c>
    </row>
    <row r="83" spans="1:15" ht="36" customHeight="1">
      <c r="A83" s="35">
        <v>42</v>
      </c>
      <c r="B83" s="37" t="s">
        <v>105</v>
      </c>
      <c r="C83" s="49" t="s">
        <v>170</v>
      </c>
      <c r="D83" s="46" t="s">
        <v>137</v>
      </c>
      <c r="E83" s="46" t="s">
        <v>122</v>
      </c>
      <c r="F83" s="46" t="s">
        <v>121</v>
      </c>
      <c r="G83" s="46" t="s">
        <v>116</v>
      </c>
      <c r="H83" s="46" t="s">
        <v>118</v>
      </c>
      <c r="I83" s="46" t="s">
        <v>119</v>
      </c>
      <c r="J83" s="46" t="s">
        <v>392</v>
      </c>
      <c r="K83" s="24"/>
      <c r="L83" s="19">
        <f>K84</f>
        <v>2884800</v>
      </c>
      <c r="M83" s="17">
        <f>M84</f>
        <v>1750500</v>
      </c>
      <c r="N83" s="17">
        <f>L83-M83</f>
        <v>1134300</v>
      </c>
      <c r="O83" s="57"/>
    </row>
    <row r="84" spans="1:14" ht="38.25" customHeight="1">
      <c r="A84" s="35">
        <v>43</v>
      </c>
      <c r="B84" s="38" t="s">
        <v>106</v>
      </c>
      <c r="C84" s="48" t="s">
        <v>170</v>
      </c>
      <c r="D84" s="47" t="s">
        <v>137</v>
      </c>
      <c r="E84" s="47" t="s">
        <v>122</v>
      </c>
      <c r="F84" s="47" t="s">
        <v>133</v>
      </c>
      <c r="G84" s="47" t="s">
        <v>139</v>
      </c>
      <c r="H84" s="47" t="s">
        <v>118</v>
      </c>
      <c r="I84" s="47" t="s">
        <v>119</v>
      </c>
      <c r="J84" s="47" t="s">
        <v>392</v>
      </c>
      <c r="K84" s="317">
        <f>K85</f>
        <v>2884800</v>
      </c>
      <c r="L84" s="318"/>
      <c r="M84" s="21">
        <f>M85</f>
        <v>1750500</v>
      </c>
      <c r="N84" s="21">
        <f>K84-M84</f>
        <v>1134300</v>
      </c>
    </row>
    <row r="85" spans="1:14" ht="31.5">
      <c r="A85" s="35">
        <v>44</v>
      </c>
      <c r="B85" s="38" t="s">
        <v>107</v>
      </c>
      <c r="C85" s="48" t="s">
        <v>170</v>
      </c>
      <c r="D85" s="47" t="s">
        <v>137</v>
      </c>
      <c r="E85" s="47" t="s">
        <v>122</v>
      </c>
      <c r="F85" s="47" t="s">
        <v>362</v>
      </c>
      <c r="G85" s="47" t="s">
        <v>139</v>
      </c>
      <c r="H85" s="47" t="s">
        <v>133</v>
      </c>
      <c r="I85" s="47" t="s">
        <v>119</v>
      </c>
      <c r="J85" s="47" t="s">
        <v>392</v>
      </c>
      <c r="K85" s="317">
        <f>K86+L87</f>
        <v>2884800</v>
      </c>
      <c r="L85" s="318"/>
      <c r="M85" s="21">
        <f>M86+M87</f>
        <v>1750500</v>
      </c>
      <c r="N85" s="21">
        <f>K85-M85</f>
        <v>1134300</v>
      </c>
    </row>
    <row r="86" spans="1:14" ht="39.75" customHeight="1">
      <c r="A86" s="35">
        <v>45</v>
      </c>
      <c r="B86" s="38" t="s">
        <v>108</v>
      </c>
      <c r="C86" s="48" t="s">
        <v>170</v>
      </c>
      <c r="D86" s="47" t="s">
        <v>137</v>
      </c>
      <c r="E86" s="47" t="s">
        <v>122</v>
      </c>
      <c r="F86" s="47" t="s">
        <v>362</v>
      </c>
      <c r="G86" s="47" t="s">
        <v>139</v>
      </c>
      <c r="H86" s="47" t="s">
        <v>133</v>
      </c>
      <c r="I86" s="47" t="s">
        <v>140</v>
      </c>
      <c r="J86" s="47" t="s">
        <v>392</v>
      </c>
      <c r="K86" s="317">
        <v>788800</v>
      </c>
      <c r="L86" s="318"/>
      <c r="M86" s="216">
        <v>394200</v>
      </c>
      <c r="N86" s="21">
        <f>K86-M86</f>
        <v>394600</v>
      </c>
    </row>
    <row r="87" spans="1:14" ht="43.5" customHeight="1">
      <c r="A87" s="35">
        <v>46</v>
      </c>
      <c r="B87" s="38" t="s">
        <v>109</v>
      </c>
      <c r="C87" s="48" t="s">
        <v>170</v>
      </c>
      <c r="D87" s="47" t="s">
        <v>137</v>
      </c>
      <c r="E87" s="47" t="s">
        <v>122</v>
      </c>
      <c r="F87" s="47" t="s">
        <v>362</v>
      </c>
      <c r="G87" s="47" t="s">
        <v>139</v>
      </c>
      <c r="H87" s="47" t="s">
        <v>133</v>
      </c>
      <c r="I87" s="47" t="s">
        <v>141</v>
      </c>
      <c r="J87" s="47" t="s">
        <v>392</v>
      </c>
      <c r="K87" s="24"/>
      <c r="L87" s="25">
        <v>2096000</v>
      </c>
      <c r="M87" s="217">
        <v>1356300</v>
      </c>
      <c r="N87" s="21">
        <f>L87-M87</f>
        <v>739700</v>
      </c>
    </row>
    <row r="88" spans="1:14" ht="109.5" customHeight="1" hidden="1">
      <c r="A88" s="35">
        <v>48</v>
      </c>
      <c r="B88" s="37" t="s">
        <v>188</v>
      </c>
      <c r="C88" s="68"/>
      <c r="D88" s="66" t="s">
        <v>137</v>
      </c>
      <c r="E88" s="66" t="s">
        <v>122</v>
      </c>
      <c r="F88" s="66" t="s">
        <v>122</v>
      </c>
      <c r="G88" s="66" t="s">
        <v>142</v>
      </c>
      <c r="H88" s="66" t="s">
        <v>133</v>
      </c>
      <c r="I88" s="66" t="s">
        <v>189</v>
      </c>
      <c r="J88" s="66" t="s">
        <v>138</v>
      </c>
      <c r="K88" s="63"/>
      <c r="L88" s="64">
        <v>0</v>
      </c>
      <c r="M88" s="64">
        <v>0</v>
      </c>
      <c r="N88" s="17">
        <f>L88-M88</f>
        <v>0</v>
      </c>
    </row>
    <row r="89" spans="1:14" ht="129" customHeight="1" hidden="1">
      <c r="A89" s="35">
        <v>49</v>
      </c>
      <c r="B89" s="54" t="s">
        <v>83</v>
      </c>
      <c r="C89" s="49"/>
      <c r="D89" s="46" t="s">
        <v>137</v>
      </c>
      <c r="E89" s="46" t="s">
        <v>122</v>
      </c>
      <c r="F89" s="46" t="s">
        <v>122</v>
      </c>
      <c r="G89" s="46" t="s">
        <v>142</v>
      </c>
      <c r="H89" s="46" t="s">
        <v>133</v>
      </c>
      <c r="I89" s="46" t="s">
        <v>143</v>
      </c>
      <c r="J89" s="46" t="s">
        <v>138</v>
      </c>
      <c r="K89" s="63"/>
      <c r="L89" s="64">
        <v>0</v>
      </c>
      <c r="M89" s="65">
        <v>0</v>
      </c>
      <c r="N89" s="17">
        <f>L89-M89</f>
        <v>0</v>
      </c>
    </row>
    <row r="90" spans="1:14" ht="155.25" customHeight="1" hidden="1">
      <c r="A90" s="35">
        <v>50</v>
      </c>
      <c r="B90" s="23" t="s">
        <v>164</v>
      </c>
      <c r="C90" s="58"/>
      <c r="D90" s="58" t="s">
        <v>137</v>
      </c>
      <c r="E90" s="58" t="s">
        <v>122</v>
      </c>
      <c r="F90" s="58" t="s">
        <v>122</v>
      </c>
      <c r="G90" s="58" t="s">
        <v>142</v>
      </c>
      <c r="H90" s="58" t="s">
        <v>133</v>
      </c>
      <c r="I90" s="58" t="s">
        <v>163</v>
      </c>
      <c r="J90" s="58" t="s">
        <v>138</v>
      </c>
      <c r="K90" s="66" t="s">
        <v>138</v>
      </c>
      <c r="L90" s="64">
        <v>0</v>
      </c>
      <c r="M90" s="206">
        <v>0</v>
      </c>
      <c r="N90" s="17">
        <f>L90-M90</f>
        <v>0</v>
      </c>
    </row>
    <row r="91" spans="1:14" ht="63.75" customHeight="1">
      <c r="A91" s="35">
        <v>47</v>
      </c>
      <c r="B91" s="37" t="s">
        <v>112</v>
      </c>
      <c r="C91" s="49" t="s">
        <v>170</v>
      </c>
      <c r="D91" s="46" t="s">
        <v>137</v>
      </c>
      <c r="E91" s="46" t="s">
        <v>122</v>
      </c>
      <c r="F91" s="46" t="s">
        <v>363</v>
      </c>
      <c r="G91" s="46" t="s">
        <v>144</v>
      </c>
      <c r="H91" s="46" t="s">
        <v>118</v>
      </c>
      <c r="I91" s="46" t="s">
        <v>119</v>
      </c>
      <c r="J91" s="46" t="s">
        <v>392</v>
      </c>
      <c r="K91" s="63"/>
      <c r="L91" s="64">
        <f>L92</f>
        <v>3700</v>
      </c>
      <c r="M91" s="64">
        <f>SUM(M92)</f>
        <v>3700</v>
      </c>
      <c r="N91" s="17">
        <f aca="true" t="shared" si="3" ref="N91:N97">L91-M91</f>
        <v>0</v>
      </c>
    </row>
    <row r="92" spans="1:14" ht="48.75" customHeight="1">
      <c r="A92" s="35">
        <v>48</v>
      </c>
      <c r="B92" s="38" t="s">
        <v>113</v>
      </c>
      <c r="C92" s="48" t="s">
        <v>170</v>
      </c>
      <c r="D92" s="47" t="s">
        <v>137</v>
      </c>
      <c r="E92" s="47" t="s">
        <v>122</v>
      </c>
      <c r="F92" s="47" t="s">
        <v>363</v>
      </c>
      <c r="G92" s="47" t="s">
        <v>144</v>
      </c>
      <c r="H92" s="47" t="s">
        <v>133</v>
      </c>
      <c r="I92" s="47" t="s">
        <v>119</v>
      </c>
      <c r="J92" s="47" t="s">
        <v>392</v>
      </c>
      <c r="K92" s="61"/>
      <c r="L92" s="62">
        <f>L93</f>
        <v>3700</v>
      </c>
      <c r="M92" s="64">
        <f>M93</f>
        <v>3700</v>
      </c>
      <c r="N92" s="17">
        <f t="shared" si="3"/>
        <v>0</v>
      </c>
    </row>
    <row r="93" spans="1:14" ht="94.5">
      <c r="A93" s="35">
        <v>49</v>
      </c>
      <c r="B93" s="40" t="s">
        <v>114</v>
      </c>
      <c r="C93" s="48" t="s">
        <v>170</v>
      </c>
      <c r="D93" s="47" t="s">
        <v>137</v>
      </c>
      <c r="E93" s="47" t="s">
        <v>122</v>
      </c>
      <c r="F93" s="47" t="s">
        <v>363</v>
      </c>
      <c r="G93" s="47" t="s">
        <v>144</v>
      </c>
      <c r="H93" s="47" t="s">
        <v>133</v>
      </c>
      <c r="I93" s="47" t="s">
        <v>145</v>
      </c>
      <c r="J93" s="47" t="s">
        <v>392</v>
      </c>
      <c r="K93" s="61"/>
      <c r="L93" s="62">
        <v>3700</v>
      </c>
      <c r="M93" s="62">
        <v>3700</v>
      </c>
      <c r="N93" s="21">
        <f t="shared" si="3"/>
        <v>0</v>
      </c>
    </row>
    <row r="94" spans="1:14" ht="47.25">
      <c r="A94" s="194">
        <v>50</v>
      </c>
      <c r="B94" s="37" t="s">
        <v>110</v>
      </c>
      <c r="C94" s="49" t="s">
        <v>170</v>
      </c>
      <c r="D94" s="46" t="s">
        <v>137</v>
      </c>
      <c r="E94" s="46" t="s">
        <v>122</v>
      </c>
      <c r="F94" s="46" t="s">
        <v>364</v>
      </c>
      <c r="G94" s="46" t="s">
        <v>365</v>
      </c>
      <c r="H94" s="46" t="s">
        <v>133</v>
      </c>
      <c r="I94" s="46" t="s">
        <v>119</v>
      </c>
      <c r="J94" s="46" t="s">
        <v>392</v>
      </c>
      <c r="K94" s="63"/>
      <c r="L94" s="64">
        <f>L95</f>
        <v>100624</v>
      </c>
      <c r="M94" s="64">
        <f>M95</f>
        <v>49426.67</v>
      </c>
      <c r="N94" s="17">
        <f t="shared" si="3"/>
        <v>51197.33</v>
      </c>
    </row>
    <row r="95" spans="1:14" ht="47.25">
      <c r="A95" s="194">
        <v>51</v>
      </c>
      <c r="B95" s="38" t="s">
        <v>111</v>
      </c>
      <c r="C95" s="48" t="s">
        <v>170</v>
      </c>
      <c r="D95" s="47" t="s">
        <v>137</v>
      </c>
      <c r="E95" s="47" t="s">
        <v>122</v>
      </c>
      <c r="F95" s="47" t="s">
        <v>364</v>
      </c>
      <c r="G95" s="47" t="s">
        <v>365</v>
      </c>
      <c r="H95" s="47" t="s">
        <v>133</v>
      </c>
      <c r="I95" s="47" t="s">
        <v>119</v>
      </c>
      <c r="J95" s="47" t="s">
        <v>392</v>
      </c>
      <c r="K95" s="61"/>
      <c r="L95" s="62">
        <v>100624</v>
      </c>
      <c r="M95" s="62">
        <v>49426.67</v>
      </c>
      <c r="N95" s="21">
        <f t="shared" si="3"/>
        <v>51197.33</v>
      </c>
    </row>
    <row r="96" spans="1:14" ht="94.5" hidden="1">
      <c r="A96" s="194">
        <v>46</v>
      </c>
      <c r="B96" s="40" t="s">
        <v>114</v>
      </c>
      <c r="C96" s="48"/>
      <c r="D96" s="47" t="s">
        <v>137</v>
      </c>
      <c r="E96" s="47" t="s">
        <v>122</v>
      </c>
      <c r="F96" s="47" t="s">
        <v>363</v>
      </c>
      <c r="G96" s="47" t="s">
        <v>144</v>
      </c>
      <c r="H96" s="47" t="s">
        <v>133</v>
      </c>
      <c r="I96" s="47" t="s">
        <v>145</v>
      </c>
      <c r="J96" s="47" t="s">
        <v>138</v>
      </c>
      <c r="K96" s="61"/>
      <c r="L96" s="62"/>
      <c r="M96" s="61">
        <v>0</v>
      </c>
      <c r="N96" s="21">
        <f t="shared" si="3"/>
        <v>0</v>
      </c>
    </row>
    <row r="97" spans="1:14" ht="31.5">
      <c r="A97" s="194">
        <v>52</v>
      </c>
      <c r="B97" s="41" t="s">
        <v>191</v>
      </c>
      <c r="C97" s="50" t="s">
        <v>170</v>
      </c>
      <c r="D97" s="51" t="s">
        <v>137</v>
      </c>
      <c r="E97" s="51" t="s">
        <v>122</v>
      </c>
      <c r="F97" s="51" t="s">
        <v>369</v>
      </c>
      <c r="G97" s="51" t="s">
        <v>116</v>
      </c>
      <c r="H97" s="51" t="s">
        <v>118</v>
      </c>
      <c r="I97" s="51" t="s">
        <v>119</v>
      </c>
      <c r="J97" s="51" t="s">
        <v>392</v>
      </c>
      <c r="K97" s="61"/>
      <c r="L97" s="64">
        <f>L98</f>
        <v>2329868</v>
      </c>
      <c r="M97" s="64">
        <f>SUM(M98)</f>
        <v>377308</v>
      </c>
      <c r="N97" s="17">
        <f t="shared" si="3"/>
        <v>1952560</v>
      </c>
    </row>
    <row r="98" spans="1:14" ht="42.75" customHeight="1">
      <c r="A98" s="194">
        <v>53</v>
      </c>
      <c r="B98" s="42" t="s">
        <v>192</v>
      </c>
      <c r="C98" s="52" t="s">
        <v>170</v>
      </c>
      <c r="D98" s="53" t="s">
        <v>137</v>
      </c>
      <c r="E98" s="53" t="s">
        <v>122</v>
      </c>
      <c r="F98" s="53" t="s">
        <v>366</v>
      </c>
      <c r="G98" s="53" t="s">
        <v>142</v>
      </c>
      <c r="H98" s="53" t="s">
        <v>133</v>
      </c>
      <c r="I98" s="53" t="s">
        <v>119</v>
      </c>
      <c r="J98" s="53" t="s">
        <v>392</v>
      </c>
      <c r="K98" s="61"/>
      <c r="L98" s="62">
        <f>L102+L105+L106+L101+L100+L99+L103+L104</f>
        <v>2329868</v>
      </c>
      <c r="M98" s="61">
        <f>SUM(M99:M108)</f>
        <v>377308</v>
      </c>
      <c r="N98" s="21">
        <v>0</v>
      </c>
    </row>
    <row r="99" spans="1:14" ht="136.5" customHeight="1">
      <c r="A99" s="194">
        <v>54</v>
      </c>
      <c r="B99" s="162" t="s">
        <v>401</v>
      </c>
      <c r="C99" s="52" t="s">
        <v>170</v>
      </c>
      <c r="D99" s="53" t="s">
        <v>137</v>
      </c>
      <c r="E99" s="53" t="s">
        <v>122</v>
      </c>
      <c r="F99" s="53" t="s">
        <v>366</v>
      </c>
      <c r="G99" s="53" t="s">
        <v>142</v>
      </c>
      <c r="H99" s="53" t="s">
        <v>133</v>
      </c>
      <c r="I99" s="53" t="s">
        <v>189</v>
      </c>
      <c r="J99" s="53" t="s">
        <v>392</v>
      </c>
      <c r="K99" s="61"/>
      <c r="L99" s="62">
        <v>207201</v>
      </c>
      <c r="M99" s="61">
        <v>69551</v>
      </c>
      <c r="N99" s="21"/>
    </row>
    <row r="100" spans="1:14" ht="96" customHeight="1">
      <c r="A100" s="194">
        <v>55</v>
      </c>
      <c r="B100" s="163" t="s">
        <v>326</v>
      </c>
      <c r="C100" s="52" t="s">
        <v>170</v>
      </c>
      <c r="D100" s="53" t="s">
        <v>137</v>
      </c>
      <c r="E100" s="53" t="s">
        <v>122</v>
      </c>
      <c r="F100" s="53" t="s">
        <v>366</v>
      </c>
      <c r="G100" s="53" t="s">
        <v>142</v>
      </c>
      <c r="H100" s="53" t="s">
        <v>133</v>
      </c>
      <c r="I100" s="53" t="s">
        <v>325</v>
      </c>
      <c r="J100" s="53" t="s">
        <v>392</v>
      </c>
      <c r="K100" s="61"/>
      <c r="L100" s="62">
        <v>32591</v>
      </c>
      <c r="M100" s="61">
        <v>32591</v>
      </c>
      <c r="N100" s="21">
        <v>0</v>
      </c>
    </row>
    <row r="101" spans="1:14" ht="135" customHeight="1">
      <c r="A101" s="194">
        <v>56</v>
      </c>
      <c r="B101" s="162" t="s">
        <v>379</v>
      </c>
      <c r="C101" s="52" t="s">
        <v>170</v>
      </c>
      <c r="D101" s="53" t="s">
        <v>137</v>
      </c>
      <c r="E101" s="53" t="s">
        <v>122</v>
      </c>
      <c r="F101" s="53" t="s">
        <v>366</v>
      </c>
      <c r="G101" s="53" t="s">
        <v>142</v>
      </c>
      <c r="H101" s="53" t="s">
        <v>133</v>
      </c>
      <c r="I101" s="53" t="s">
        <v>378</v>
      </c>
      <c r="J101" s="53" t="s">
        <v>392</v>
      </c>
      <c r="K101" s="61"/>
      <c r="L101" s="62">
        <v>15000</v>
      </c>
      <c r="M101" s="61">
        <v>0</v>
      </c>
      <c r="N101" s="21">
        <v>0</v>
      </c>
    </row>
    <row r="102" spans="1:14" ht="136.5" customHeight="1">
      <c r="A102" s="194">
        <v>57</v>
      </c>
      <c r="B102" s="69" t="s">
        <v>193</v>
      </c>
      <c r="C102" s="52" t="s">
        <v>170</v>
      </c>
      <c r="D102" s="53" t="s">
        <v>137</v>
      </c>
      <c r="E102" s="53" t="s">
        <v>122</v>
      </c>
      <c r="F102" s="53" t="s">
        <v>366</v>
      </c>
      <c r="G102" s="53" t="s">
        <v>142</v>
      </c>
      <c r="H102" s="53" t="s">
        <v>133</v>
      </c>
      <c r="I102" s="53" t="s">
        <v>143</v>
      </c>
      <c r="J102" s="53" t="s">
        <v>392</v>
      </c>
      <c r="K102" s="61"/>
      <c r="L102" s="62">
        <v>135745</v>
      </c>
      <c r="M102" s="164">
        <v>108596</v>
      </c>
      <c r="N102" s="21">
        <v>0</v>
      </c>
    </row>
    <row r="103" spans="1:14" ht="136.5" customHeight="1">
      <c r="A103" s="194">
        <v>58</v>
      </c>
      <c r="B103" s="69" t="s">
        <v>428</v>
      </c>
      <c r="C103" s="52" t="s">
        <v>170</v>
      </c>
      <c r="D103" s="53" t="s">
        <v>137</v>
      </c>
      <c r="E103" s="53" t="s">
        <v>122</v>
      </c>
      <c r="F103" s="53" t="s">
        <v>366</v>
      </c>
      <c r="G103" s="53" t="s">
        <v>142</v>
      </c>
      <c r="H103" s="53" t="s">
        <v>133</v>
      </c>
      <c r="I103" s="53" t="s">
        <v>427</v>
      </c>
      <c r="J103" s="53" t="s">
        <v>392</v>
      </c>
      <c r="K103" s="61"/>
      <c r="L103" s="62">
        <v>502617</v>
      </c>
      <c r="M103" s="164">
        <v>0</v>
      </c>
      <c r="N103" s="21">
        <v>0</v>
      </c>
    </row>
    <row r="104" spans="1:14" ht="136.5" customHeight="1">
      <c r="A104" s="194">
        <v>59</v>
      </c>
      <c r="B104" s="69" t="s">
        <v>458</v>
      </c>
      <c r="C104" s="52" t="s">
        <v>170</v>
      </c>
      <c r="D104" s="53" t="s">
        <v>137</v>
      </c>
      <c r="E104" s="53" t="s">
        <v>122</v>
      </c>
      <c r="F104" s="53" t="s">
        <v>366</v>
      </c>
      <c r="G104" s="53" t="s">
        <v>142</v>
      </c>
      <c r="H104" s="53" t="s">
        <v>133</v>
      </c>
      <c r="I104" s="53" t="s">
        <v>459</v>
      </c>
      <c r="J104" s="53" t="s">
        <v>392</v>
      </c>
      <c r="K104" s="61"/>
      <c r="L104" s="62">
        <v>694014</v>
      </c>
      <c r="M104" s="164">
        <v>0</v>
      </c>
      <c r="N104" s="21">
        <v>0</v>
      </c>
    </row>
    <row r="105" spans="1:14" ht="80.25" customHeight="1">
      <c r="A105" s="194">
        <v>60</v>
      </c>
      <c r="B105" s="69" t="s">
        <v>367</v>
      </c>
      <c r="C105" s="52" t="s">
        <v>170</v>
      </c>
      <c r="D105" s="53" t="s">
        <v>137</v>
      </c>
      <c r="E105" s="53" t="s">
        <v>122</v>
      </c>
      <c r="F105" s="53" t="s">
        <v>366</v>
      </c>
      <c r="G105" s="53" t="s">
        <v>142</v>
      </c>
      <c r="H105" s="53" t="s">
        <v>133</v>
      </c>
      <c r="I105" s="53" t="s">
        <v>368</v>
      </c>
      <c r="J105" s="53" t="s">
        <v>392</v>
      </c>
      <c r="K105" s="61"/>
      <c r="L105" s="62">
        <v>742700</v>
      </c>
      <c r="M105" s="164">
        <v>0</v>
      </c>
      <c r="N105" s="21">
        <v>0</v>
      </c>
    </row>
    <row r="106" spans="1:14" ht="150" customHeight="1" hidden="1">
      <c r="A106" s="194">
        <v>53</v>
      </c>
      <c r="B106" s="163" t="s">
        <v>326</v>
      </c>
      <c r="C106" s="52"/>
      <c r="D106" s="53" t="s">
        <v>137</v>
      </c>
      <c r="E106" s="53" t="s">
        <v>122</v>
      </c>
      <c r="F106" s="53" t="s">
        <v>366</v>
      </c>
      <c r="G106" s="53" t="s">
        <v>142</v>
      </c>
      <c r="H106" s="53" t="s">
        <v>133</v>
      </c>
      <c r="I106" s="53" t="s">
        <v>325</v>
      </c>
      <c r="J106" s="53" t="s">
        <v>392</v>
      </c>
      <c r="K106" s="61"/>
      <c r="L106" s="62"/>
      <c r="M106" s="164">
        <v>0</v>
      </c>
      <c r="N106" s="21"/>
    </row>
    <row r="107" spans="1:14" ht="56.25" customHeight="1">
      <c r="A107" s="194">
        <v>61</v>
      </c>
      <c r="B107" s="265" t="s">
        <v>460</v>
      </c>
      <c r="C107" s="52" t="s">
        <v>170</v>
      </c>
      <c r="D107" s="53" t="s">
        <v>137</v>
      </c>
      <c r="E107" s="53" t="s">
        <v>135</v>
      </c>
      <c r="F107" s="53" t="s">
        <v>131</v>
      </c>
      <c r="G107" s="53" t="s">
        <v>461</v>
      </c>
      <c r="H107" s="53" t="s">
        <v>133</v>
      </c>
      <c r="I107" s="53" t="s">
        <v>459</v>
      </c>
      <c r="J107" s="53" t="s">
        <v>392</v>
      </c>
      <c r="K107" s="61"/>
      <c r="L107" s="62">
        <v>110639.87</v>
      </c>
      <c r="M107" s="164">
        <v>88000</v>
      </c>
      <c r="N107" s="21">
        <v>0</v>
      </c>
    </row>
    <row r="108" spans="1:14" ht="48" customHeight="1">
      <c r="A108" s="194">
        <v>62</v>
      </c>
      <c r="B108" s="265" t="s">
        <v>462</v>
      </c>
      <c r="C108" s="52" t="s">
        <v>170</v>
      </c>
      <c r="D108" s="53" t="s">
        <v>137</v>
      </c>
      <c r="E108" s="53" t="s">
        <v>463</v>
      </c>
      <c r="F108" s="53" t="s">
        <v>131</v>
      </c>
      <c r="G108" s="53" t="s">
        <v>125</v>
      </c>
      <c r="H108" s="53" t="s">
        <v>133</v>
      </c>
      <c r="I108" s="53" t="s">
        <v>459</v>
      </c>
      <c r="J108" s="53" t="s">
        <v>392</v>
      </c>
      <c r="K108" s="61"/>
      <c r="L108" s="62">
        <v>100581.7</v>
      </c>
      <c r="M108" s="164">
        <v>78570</v>
      </c>
      <c r="N108" s="21">
        <v>0</v>
      </c>
    </row>
    <row r="109" spans="1:14" ht="48.75" customHeight="1">
      <c r="A109" s="194"/>
      <c r="B109" s="37" t="s">
        <v>115</v>
      </c>
      <c r="C109" s="33"/>
      <c r="D109" s="33"/>
      <c r="E109" s="33"/>
      <c r="F109" s="33"/>
      <c r="G109" s="33"/>
      <c r="H109" s="33"/>
      <c r="I109" s="33"/>
      <c r="J109" s="33"/>
      <c r="K109" s="61"/>
      <c r="L109" s="64">
        <f>K19</f>
        <v>6360654.07</v>
      </c>
      <c r="M109" s="64">
        <v>2018063.15</v>
      </c>
      <c r="N109" s="17">
        <f>L109-M109</f>
        <v>4342590.92</v>
      </c>
    </row>
    <row r="111" ht="147.75" customHeight="1"/>
  </sheetData>
  <sheetProtection/>
  <mergeCells count="30">
    <mergeCell ref="K85:L85"/>
    <mergeCell ref="B10:K10"/>
    <mergeCell ref="K78:L78"/>
    <mergeCell ref="K86:L86"/>
    <mergeCell ref="K84:L84"/>
    <mergeCell ref="K21:L21"/>
    <mergeCell ref="K79:L79"/>
    <mergeCell ref="K77:L77"/>
    <mergeCell ref="A12:A17"/>
    <mergeCell ref="B11:B17"/>
    <mergeCell ref="K81:L81"/>
    <mergeCell ref="K35:L35"/>
    <mergeCell ref="K24:L24"/>
    <mergeCell ref="D12:D17"/>
    <mergeCell ref="K18:L18"/>
    <mergeCell ref="K23:L23"/>
    <mergeCell ref="K20:L20"/>
    <mergeCell ref="K19:L19"/>
    <mergeCell ref="B1:K1"/>
    <mergeCell ref="B2:K2"/>
    <mergeCell ref="B4:K4"/>
    <mergeCell ref="K6:L6"/>
    <mergeCell ref="C6:J6"/>
    <mergeCell ref="K34:L34"/>
    <mergeCell ref="N11:N17"/>
    <mergeCell ref="K11:L17"/>
    <mergeCell ref="C12:C17"/>
    <mergeCell ref="M11:M17"/>
    <mergeCell ref="K7:L7"/>
    <mergeCell ref="K22:L22"/>
  </mergeCells>
  <printOptions gridLines="1"/>
  <pageMargins left="0.25" right="0.25" top="0.75" bottom="0.75" header="0.3" footer="0.3"/>
  <pageSetup fitToHeight="0" fitToWidth="1" horizontalDpi="600" verticalDpi="600" orientation="portrait" pageOrder="overThenDown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1"/>
  <sheetViews>
    <sheetView tabSelected="1" zoomScalePageLayoutView="0" workbookViewId="0" topLeftCell="A3">
      <selection activeCell="E86" sqref="E86"/>
    </sheetView>
  </sheetViews>
  <sheetFormatPr defaultColWidth="9.00390625" defaultRowHeight="12.75"/>
  <cols>
    <col min="1" max="1" width="41.875" style="0" customWidth="1"/>
    <col min="4" max="4" width="22.75390625" style="0" customWidth="1"/>
    <col min="5" max="5" width="24.875" style="0" customWidth="1"/>
    <col min="6" max="6" width="21.875" style="0" customWidth="1"/>
    <col min="7" max="7" width="21.75390625" style="0" customWidth="1"/>
  </cols>
  <sheetData>
    <row r="1" spans="1:7" ht="15">
      <c r="A1" s="345" t="s">
        <v>17</v>
      </c>
      <c r="B1" s="345"/>
      <c r="C1" s="345"/>
      <c r="D1" s="345"/>
      <c r="E1" s="345"/>
      <c r="F1" s="70"/>
      <c r="G1" s="71" t="s">
        <v>14</v>
      </c>
    </row>
    <row r="2" spans="1:7" ht="13.5" thickBot="1">
      <c r="A2" s="72"/>
      <c r="B2" s="72"/>
      <c r="C2" s="73"/>
      <c r="D2" s="73"/>
      <c r="E2" s="74"/>
      <c r="F2" s="74"/>
      <c r="G2" s="74"/>
    </row>
    <row r="3" spans="1:7" ht="13.5" thickBot="1">
      <c r="A3" s="346" t="s">
        <v>2</v>
      </c>
      <c r="B3" s="347" t="s">
        <v>8</v>
      </c>
      <c r="C3" s="347" t="s">
        <v>19</v>
      </c>
      <c r="D3" s="347"/>
      <c r="E3" s="348" t="s">
        <v>13</v>
      </c>
      <c r="F3" s="349" t="s">
        <v>9</v>
      </c>
      <c r="G3" s="350" t="s">
        <v>12</v>
      </c>
    </row>
    <row r="4" spans="1:7" ht="13.5" thickBot="1">
      <c r="A4" s="346"/>
      <c r="B4" s="347"/>
      <c r="C4" s="347"/>
      <c r="D4" s="347"/>
      <c r="E4" s="348"/>
      <c r="F4" s="349"/>
      <c r="G4" s="350"/>
    </row>
    <row r="5" spans="1:7" ht="13.5" thickBot="1">
      <c r="A5" s="346"/>
      <c r="B5" s="347"/>
      <c r="C5" s="347"/>
      <c r="D5" s="347"/>
      <c r="E5" s="348"/>
      <c r="F5" s="349"/>
      <c r="G5" s="350"/>
    </row>
    <row r="6" spans="1:7" ht="13.5" thickBot="1">
      <c r="A6" s="346"/>
      <c r="B6" s="347"/>
      <c r="C6" s="347"/>
      <c r="D6" s="347"/>
      <c r="E6" s="348"/>
      <c r="F6" s="349"/>
      <c r="G6" s="350"/>
    </row>
    <row r="7" spans="1:7" ht="13.5" thickBot="1">
      <c r="A7" s="346"/>
      <c r="B7" s="347"/>
      <c r="C7" s="347"/>
      <c r="D7" s="347"/>
      <c r="E7" s="348"/>
      <c r="F7" s="349"/>
      <c r="G7" s="350"/>
    </row>
    <row r="8" spans="1:7" ht="13.5" thickBot="1">
      <c r="A8" s="346"/>
      <c r="B8" s="347"/>
      <c r="C8" s="347"/>
      <c r="D8" s="347"/>
      <c r="E8" s="348"/>
      <c r="F8" s="349"/>
      <c r="G8" s="350"/>
    </row>
    <row r="9" spans="1:7" ht="13.5" thickBot="1">
      <c r="A9" s="346"/>
      <c r="B9" s="347"/>
      <c r="C9" s="347"/>
      <c r="D9" s="347"/>
      <c r="E9" s="348"/>
      <c r="F9" s="75"/>
      <c r="G9" s="76"/>
    </row>
    <row r="10" spans="1:7" ht="12.75">
      <c r="A10" s="346"/>
      <c r="B10" s="347"/>
      <c r="C10" s="347"/>
      <c r="D10" s="347"/>
      <c r="E10" s="348"/>
      <c r="F10" s="77"/>
      <c r="G10" s="78"/>
    </row>
    <row r="11" spans="1:7" ht="13.5" thickBot="1">
      <c r="A11" s="79">
        <v>1</v>
      </c>
      <c r="B11" s="80">
        <v>2</v>
      </c>
      <c r="C11" s="351">
        <v>3</v>
      </c>
      <c r="D11" s="351"/>
      <c r="E11" s="81" t="s">
        <v>0</v>
      </c>
      <c r="F11" s="82" t="s">
        <v>1</v>
      </c>
      <c r="G11" s="83" t="s">
        <v>10</v>
      </c>
    </row>
    <row r="12" spans="1:7" ht="12.75">
      <c r="A12" s="84" t="s">
        <v>31</v>
      </c>
      <c r="B12" s="85" t="s">
        <v>32</v>
      </c>
      <c r="C12" s="333" t="s">
        <v>33</v>
      </c>
      <c r="D12" s="333"/>
      <c r="E12" s="86">
        <f>E14+E19+E30+E35+E51+E54+E60+E63+E68+E74+E102+E106+E134+E144+E149+E168+E201+E207+E214+E84+E25+E139+E172+E98+E191+E187+E195+E198</f>
        <v>6518178.18</v>
      </c>
      <c r="F12" s="87">
        <f>F14+F19+F35+F54+F60+F63+F68+F74+F84+F102+F113+F117+F121+F125+F130+F134+F144+F149+F163+F168+F201+F207+F214+F95+F25+F51+F139+F98</f>
        <v>2281203.9200000004</v>
      </c>
      <c r="G12" s="88">
        <f>E12-F12</f>
        <v>4236974.26</v>
      </c>
    </row>
    <row r="13" spans="1:7" ht="12.75">
      <c r="A13" s="89" t="s">
        <v>34</v>
      </c>
      <c r="B13" s="90"/>
      <c r="C13" s="352"/>
      <c r="D13" s="352"/>
      <c r="E13" s="91"/>
      <c r="F13" s="92"/>
      <c r="G13" s="93"/>
    </row>
    <row r="14" spans="1:7" ht="39" customHeight="1">
      <c r="A14" s="84" t="s">
        <v>35</v>
      </c>
      <c r="B14" s="85"/>
      <c r="C14" s="340" t="s">
        <v>402</v>
      </c>
      <c r="D14" s="341"/>
      <c r="E14" s="254">
        <f aca="true" t="shared" si="0" ref="E14:G15">E15</f>
        <v>729253</v>
      </c>
      <c r="F14" s="94">
        <f>F15</f>
        <v>364626.66000000003</v>
      </c>
      <c r="G14" s="95">
        <f t="shared" si="0"/>
        <v>364626.33999999997</v>
      </c>
    </row>
    <row r="15" spans="1:7" ht="12.75">
      <c r="A15" s="96" t="s">
        <v>36</v>
      </c>
      <c r="B15" s="97"/>
      <c r="C15" s="321" t="s">
        <v>238</v>
      </c>
      <c r="D15" s="321"/>
      <c r="E15" s="255">
        <f t="shared" si="0"/>
        <v>729253</v>
      </c>
      <c r="F15" s="100">
        <f>SUM(F16)</f>
        <v>364626.66000000003</v>
      </c>
      <c r="G15" s="101">
        <f t="shared" si="0"/>
        <v>364626.33999999997</v>
      </c>
    </row>
    <row r="16" spans="1:7" ht="27" customHeight="1">
      <c r="A16" s="96" t="s">
        <v>37</v>
      </c>
      <c r="B16" s="97"/>
      <c r="C16" s="321" t="s">
        <v>241</v>
      </c>
      <c r="D16" s="321"/>
      <c r="E16" s="255">
        <f>E17+E18</f>
        <v>729253</v>
      </c>
      <c r="F16" s="99">
        <f>F18+F17</f>
        <v>364626.66000000003</v>
      </c>
      <c r="G16" s="102">
        <f>G17+G18</f>
        <v>364626.33999999997</v>
      </c>
    </row>
    <row r="17" spans="1:7" ht="16.5" customHeight="1">
      <c r="A17" s="96" t="s">
        <v>38</v>
      </c>
      <c r="B17" s="97"/>
      <c r="C17" s="321" t="s">
        <v>240</v>
      </c>
      <c r="D17" s="321"/>
      <c r="E17" s="255">
        <v>560102</v>
      </c>
      <c r="F17" s="100">
        <v>280051.2</v>
      </c>
      <c r="G17" s="102">
        <f>E17-F17</f>
        <v>280050.8</v>
      </c>
    </row>
    <row r="18" spans="1:7" ht="18.75" customHeight="1">
      <c r="A18" s="96" t="s">
        <v>40</v>
      </c>
      <c r="B18" s="97"/>
      <c r="C18" s="321" t="s">
        <v>239</v>
      </c>
      <c r="D18" s="321"/>
      <c r="E18" s="255">
        <v>169151</v>
      </c>
      <c r="F18" s="100">
        <v>84575.46</v>
      </c>
      <c r="G18" s="102">
        <f>E18-F18</f>
        <v>84575.54</v>
      </c>
    </row>
    <row r="19" spans="1:7" ht="108.75" customHeight="1">
      <c r="A19" s="103" t="s">
        <v>194</v>
      </c>
      <c r="B19" s="85"/>
      <c r="C19" s="340" t="s">
        <v>242</v>
      </c>
      <c r="D19" s="341"/>
      <c r="E19" s="254">
        <f aca="true" t="shared" si="1" ref="E19:G20">E20</f>
        <v>1636521.5</v>
      </c>
      <c r="F19" s="86">
        <f t="shared" si="1"/>
        <v>912485.21</v>
      </c>
      <c r="G19" s="104">
        <f t="shared" si="1"/>
        <v>724036.29</v>
      </c>
    </row>
    <row r="20" spans="1:7" ht="12.75">
      <c r="A20" s="96" t="s">
        <v>36</v>
      </c>
      <c r="B20" s="97"/>
      <c r="C20" s="342" t="s">
        <v>247</v>
      </c>
      <c r="D20" s="339"/>
      <c r="E20" s="255">
        <f t="shared" si="1"/>
        <v>1636521.5</v>
      </c>
      <c r="F20" s="99">
        <f t="shared" si="1"/>
        <v>912485.21</v>
      </c>
      <c r="G20" s="102">
        <f t="shared" si="1"/>
        <v>724036.29</v>
      </c>
    </row>
    <row r="21" spans="1:7" ht="31.5" customHeight="1">
      <c r="A21" s="96" t="s">
        <v>37</v>
      </c>
      <c r="B21" s="97"/>
      <c r="C21" s="321" t="s">
        <v>246</v>
      </c>
      <c r="D21" s="321"/>
      <c r="E21" s="255">
        <f>E22+E24</f>
        <v>1636521.5</v>
      </c>
      <c r="F21" s="99">
        <f>F24+F22</f>
        <v>912485.21</v>
      </c>
      <c r="G21" s="102">
        <f>G22+G23+G24</f>
        <v>724036.29</v>
      </c>
    </row>
    <row r="22" spans="1:7" ht="18" customHeight="1">
      <c r="A22" s="96" t="s">
        <v>38</v>
      </c>
      <c r="B22" s="97"/>
      <c r="C22" s="321" t="s">
        <v>245</v>
      </c>
      <c r="D22" s="321"/>
      <c r="E22" s="255">
        <f>1291944-34448.16</f>
        <v>1257495.84</v>
      </c>
      <c r="F22" s="100">
        <v>633349.62</v>
      </c>
      <c r="G22" s="102">
        <f>E22-F22</f>
        <v>624146.2200000001</v>
      </c>
    </row>
    <row r="23" spans="1:7" ht="16.5" customHeight="1">
      <c r="A23" s="96" t="s">
        <v>39</v>
      </c>
      <c r="B23" s="97"/>
      <c r="C23" s="342" t="s">
        <v>244</v>
      </c>
      <c r="D23" s="339"/>
      <c r="E23" s="255">
        <v>0</v>
      </c>
      <c r="F23" s="99">
        <v>0</v>
      </c>
      <c r="G23" s="99">
        <v>0</v>
      </c>
    </row>
    <row r="24" spans="1:7" ht="13.5" customHeight="1">
      <c r="A24" s="96" t="s">
        <v>40</v>
      </c>
      <c r="B24" s="97"/>
      <c r="C24" s="321" t="s">
        <v>243</v>
      </c>
      <c r="D24" s="321"/>
      <c r="E24" s="255">
        <f>389429-10403.34</f>
        <v>379025.66</v>
      </c>
      <c r="F24" s="219">
        <v>279135.59</v>
      </c>
      <c r="G24" s="105">
        <f>E24-F24</f>
        <v>99890.06999999995</v>
      </c>
    </row>
    <row r="25" spans="1:7" ht="95.25" customHeight="1">
      <c r="A25" s="115" t="s">
        <v>406</v>
      </c>
      <c r="B25" s="97"/>
      <c r="C25" s="340" t="s">
        <v>403</v>
      </c>
      <c r="D25" s="341"/>
      <c r="E25" s="256">
        <f>E26</f>
        <v>99700</v>
      </c>
      <c r="F25" s="220">
        <f>SUM(F27)</f>
        <v>26352.780000000002</v>
      </c>
      <c r="G25" s="105">
        <f>SUM(E25-F25)</f>
        <v>73347.22</v>
      </c>
    </row>
    <row r="26" spans="1:7" ht="13.5" customHeight="1">
      <c r="A26" s="96" t="s">
        <v>36</v>
      </c>
      <c r="B26" s="97"/>
      <c r="C26" s="338" t="s">
        <v>404</v>
      </c>
      <c r="D26" s="339"/>
      <c r="E26" s="255">
        <f>E27</f>
        <v>99700</v>
      </c>
      <c r="F26" s="100">
        <f>SUM(F28:F29)</f>
        <v>26352.780000000002</v>
      </c>
      <c r="G26" s="105">
        <f>SUM(E26-F26)</f>
        <v>73347.22</v>
      </c>
    </row>
    <row r="27" spans="1:7" ht="13.5" customHeight="1">
      <c r="A27" s="96" t="s">
        <v>37</v>
      </c>
      <c r="B27" s="97"/>
      <c r="C27" s="338" t="s">
        <v>405</v>
      </c>
      <c r="D27" s="339"/>
      <c r="E27" s="255">
        <f>E28+E29</f>
        <v>99700</v>
      </c>
      <c r="F27" s="100">
        <f>SUM(F28:F29)</f>
        <v>26352.780000000002</v>
      </c>
      <c r="G27" s="105">
        <f>SUM(E27-F27)</f>
        <v>73347.22</v>
      </c>
    </row>
    <row r="28" spans="1:7" ht="13.5" customHeight="1">
      <c r="A28" s="96" t="s">
        <v>38</v>
      </c>
      <c r="B28" s="97"/>
      <c r="C28" s="338" t="s">
        <v>414</v>
      </c>
      <c r="D28" s="339"/>
      <c r="E28" s="255">
        <f>25107+51466</f>
        <v>76573</v>
      </c>
      <c r="F28" s="100">
        <v>20677.74</v>
      </c>
      <c r="G28" s="105">
        <f>SUM(E28-F28)</f>
        <v>55895.259999999995</v>
      </c>
    </row>
    <row r="29" spans="1:7" ht="13.5" customHeight="1">
      <c r="A29" s="96" t="s">
        <v>40</v>
      </c>
      <c r="B29" s="97"/>
      <c r="C29" s="338" t="s">
        <v>415</v>
      </c>
      <c r="D29" s="339"/>
      <c r="E29" s="255">
        <f>7583+15544</f>
        <v>23127</v>
      </c>
      <c r="F29" s="100">
        <v>5675.04</v>
      </c>
      <c r="G29" s="105">
        <f>SUM(E29-F29)</f>
        <v>17451.96</v>
      </c>
    </row>
    <row r="30" spans="1:7" ht="114.75" customHeight="1">
      <c r="A30" s="106" t="s">
        <v>195</v>
      </c>
      <c r="B30" s="85"/>
      <c r="C30" s="340" t="s">
        <v>248</v>
      </c>
      <c r="D30" s="341"/>
      <c r="E30" s="254">
        <f>E31</f>
        <v>5000</v>
      </c>
      <c r="F30" s="86">
        <f>F31</f>
        <v>0</v>
      </c>
      <c r="G30" s="107">
        <f>G31</f>
        <v>5000</v>
      </c>
    </row>
    <row r="31" spans="1:7" ht="12.75">
      <c r="A31" s="96" t="s">
        <v>36</v>
      </c>
      <c r="B31" s="97"/>
      <c r="C31" s="342" t="s">
        <v>252</v>
      </c>
      <c r="D31" s="339"/>
      <c r="E31" s="255">
        <f>E32+E33+E34</f>
        <v>5000</v>
      </c>
      <c r="F31" s="99">
        <v>0</v>
      </c>
      <c r="G31" s="105">
        <f>G32+G34+G33</f>
        <v>5000</v>
      </c>
    </row>
    <row r="32" spans="1:7" ht="18" customHeight="1">
      <c r="A32" s="96" t="s">
        <v>39</v>
      </c>
      <c r="B32" s="97"/>
      <c r="C32" s="321" t="s">
        <v>251</v>
      </c>
      <c r="D32" s="321"/>
      <c r="E32" s="255">
        <v>5000</v>
      </c>
      <c r="F32" s="99">
        <v>0</v>
      </c>
      <c r="G32" s="105">
        <f>E32-F32</f>
        <v>5000</v>
      </c>
    </row>
    <row r="33" spans="1:7" ht="16.5" customHeight="1">
      <c r="A33" s="96" t="s">
        <v>42</v>
      </c>
      <c r="B33" s="97"/>
      <c r="C33" s="342" t="s">
        <v>250</v>
      </c>
      <c r="D33" s="339"/>
      <c r="E33" s="255">
        <v>0</v>
      </c>
      <c r="F33" s="108" t="s">
        <v>196</v>
      </c>
      <c r="G33" s="105">
        <f>E33-F33</f>
        <v>0</v>
      </c>
    </row>
    <row r="34" spans="1:7" ht="14.25" customHeight="1">
      <c r="A34" s="96" t="s">
        <v>43</v>
      </c>
      <c r="B34" s="97"/>
      <c r="C34" s="321" t="s">
        <v>249</v>
      </c>
      <c r="D34" s="321"/>
      <c r="E34" s="255">
        <v>0</v>
      </c>
      <c r="F34" s="108" t="s">
        <v>196</v>
      </c>
      <c r="G34" s="105">
        <f>E34-F34</f>
        <v>0</v>
      </c>
    </row>
    <row r="35" spans="1:7" ht="67.5" customHeight="1">
      <c r="A35" s="84" t="s">
        <v>197</v>
      </c>
      <c r="B35" s="85"/>
      <c r="C35" s="340" t="s">
        <v>262</v>
      </c>
      <c r="D35" s="341"/>
      <c r="E35" s="254">
        <f>SUM(E45+E37)</f>
        <v>640792.38</v>
      </c>
      <c r="F35" s="86">
        <f>SUM(F37+F45)</f>
        <v>287593.07</v>
      </c>
      <c r="G35" s="104">
        <f>G36+G45</f>
        <v>266452.17</v>
      </c>
    </row>
    <row r="36" spans="1:7" ht="12.75">
      <c r="A36" s="96" t="s">
        <v>36</v>
      </c>
      <c r="B36" s="97"/>
      <c r="C36" s="342" t="s">
        <v>261</v>
      </c>
      <c r="D36" s="339"/>
      <c r="E36" s="255">
        <f>E37+E44</f>
        <v>436495</v>
      </c>
      <c r="F36" s="99">
        <f>SUM(F37)</f>
        <v>170053.07</v>
      </c>
      <c r="G36" s="102">
        <f>G37+G44</f>
        <v>266441.93</v>
      </c>
    </row>
    <row r="37" spans="1:7" ht="21.75" customHeight="1">
      <c r="A37" s="96" t="s">
        <v>41</v>
      </c>
      <c r="B37" s="97"/>
      <c r="C37" s="342" t="s">
        <v>260</v>
      </c>
      <c r="D37" s="339"/>
      <c r="E37" s="255">
        <f>SUM(E38:E43)</f>
        <v>436495</v>
      </c>
      <c r="F37" s="99">
        <f>SUM(F38+F39+F40+F41+F42+F43)</f>
        <v>170053.07</v>
      </c>
      <c r="G37" s="102">
        <f>G38+G40+G41+G42+G43</f>
        <v>266441.93</v>
      </c>
    </row>
    <row r="38" spans="1:7" ht="17.25" customHeight="1">
      <c r="A38" s="96" t="s">
        <v>44</v>
      </c>
      <c r="B38" s="97"/>
      <c r="C38" s="321" t="s">
        <v>259</v>
      </c>
      <c r="D38" s="321"/>
      <c r="E38" s="255">
        <v>40000</v>
      </c>
      <c r="F38" s="165" t="s">
        <v>484</v>
      </c>
      <c r="G38" s="167">
        <f>E38-F38</f>
        <v>23241.77</v>
      </c>
    </row>
    <row r="39" spans="1:7" ht="19.5" customHeight="1">
      <c r="A39" s="96" t="s">
        <v>42</v>
      </c>
      <c r="B39" s="97"/>
      <c r="C39" s="321" t="s">
        <v>258</v>
      </c>
      <c r="D39" s="321"/>
      <c r="E39" s="255">
        <v>0</v>
      </c>
      <c r="F39" s="108" t="s">
        <v>319</v>
      </c>
      <c r="G39" s="168" t="s">
        <v>196</v>
      </c>
    </row>
    <row r="40" spans="1:7" ht="15.75" customHeight="1">
      <c r="A40" s="96" t="s">
        <v>45</v>
      </c>
      <c r="B40" s="97"/>
      <c r="C40" s="321" t="s">
        <v>257</v>
      </c>
      <c r="D40" s="321"/>
      <c r="E40" s="255">
        <v>221900</v>
      </c>
      <c r="F40" s="100">
        <v>58978.84</v>
      </c>
      <c r="G40" s="176">
        <f>E40-F40</f>
        <v>162921.16</v>
      </c>
    </row>
    <row r="41" spans="1:7" ht="18.75" customHeight="1">
      <c r="A41" s="96" t="s">
        <v>46</v>
      </c>
      <c r="B41" s="97"/>
      <c r="C41" s="321" t="s">
        <v>256</v>
      </c>
      <c r="D41" s="321"/>
      <c r="E41" s="255">
        <v>62508</v>
      </c>
      <c r="F41" s="100">
        <v>31254</v>
      </c>
      <c r="G41" s="102">
        <f>E41-F41</f>
        <v>31254</v>
      </c>
    </row>
    <row r="42" spans="1:7" ht="19.5" customHeight="1">
      <c r="A42" s="96" t="s">
        <v>47</v>
      </c>
      <c r="B42" s="97"/>
      <c r="C42" s="321" t="s">
        <v>255</v>
      </c>
      <c r="D42" s="321"/>
      <c r="E42" s="255">
        <f>3393+3850</f>
        <v>7243</v>
      </c>
      <c r="F42" s="100">
        <v>1750</v>
      </c>
      <c r="G42" s="102">
        <f>E42-F42</f>
        <v>5493</v>
      </c>
    </row>
    <row r="43" spans="1:7" ht="17.25" customHeight="1">
      <c r="A43" s="109" t="s">
        <v>43</v>
      </c>
      <c r="B43" s="110"/>
      <c r="C43" s="353" t="s">
        <v>254</v>
      </c>
      <c r="D43" s="353"/>
      <c r="E43" s="255">
        <v>104844</v>
      </c>
      <c r="F43" s="100">
        <v>61312</v>
      </c>
      <c r="G43" s="102">
        <f>E43-F43</f>
        <v>43532</v>
      </c>
    </row>
    <row r="44" spans="1:7" ht="0.75" customHeight="1">
      <c r="A44" s="96" t="s">
        <v>48</v>
      </c>
      <c r="B44" s="97"/>
      <c r="C44" s="320" t="s">
        <v>380</v>
      </c>
      <c r="D44" s="321"/>
      <c r="E44" s="255"/>
      <c r="F44" s="108" t="s">
        <v>196</v>
      </c>
      <c r="G44" s="102">
        <f>E44-F44</f>
        <v>0</v>
      </c>
    </row>
    <row r="45" spans="1:7" ht="15" customHeight="1">
      <c r="A45" s="96" t="s">
        <v>49</v>
      </c>
      <c r="B45" s="97"/>
      <c r="C45" s="321" t="s">
        <v>253</v>
      </c>
      <c r="D45" s="321"/>
      <c r="E45" s="255">
        <f>SUM(E46:E48)</f>
        <v>204297.38</v>
      </c>
      <c r="F45" s="100">
        <f>SUM(F48+F47+F46)</f>
        <v>117540</v>
      </c>
      <c r="G45" s="102">
        <v>10.24</v>
      </c>
    </row>
    <row r="46" spans="1:7" ht="13.5" customHeight="1">
      <c r="A46" s="96" t="s">
        <v>50</v>
      </c>
      <c r="B46" s="97"/>
      <c r="C46" s="320" t="s">
        <v>348</v>
      </c>
      <c r="D46" s="321"/>
      <c r="E46" s="255">
        <v>8258</v>
      </c>
      <c r="F46" s="100">
        <v>8258</v>
      </c>
      <c r="G46" s="108" t="s">
        <v>196</v>
      </c>
    </row>
    <row r="47" spans="1:7" ht="25.5">
      <c r="A47" s="208" t="s">
        <v>396</v>
      </c>
      <c r="B47" s="97"/>
      <c r="C47" s="320" t="s">
        <v>393</v>
      </c>
      <c r="D47" s="321"/>
      <c r="E47" s="255">
        <v>126186</v>
      </c>
      <c r="F47" s="100">
        <v>57944</v>
      </c>
      <c r="G47" s="173">
        <f>E47-F47</f>
        <v>68242</v>
      </c>
    </row>
    <row r="48" spans="1:7" ht="27" customHeight="1">
      <c r="A48" s="210" t="s">
        <v>395</v>
      </c>
      <c r="B48" s="85"/>
      <c r="C48" s="320" t="s">
        <v>394</v>
      </c>
      <c r="D48" s="321"/>
      <c r="E48" s="255">
        <f>54276.61+15576.77</f>
        <v>69853.38</v>
      </c>
      <c r="F48" s="125">
        <v>51338</v>
      </c>
      <c r="G48" s="174">
        <v>0</v>
      </c>
    </row>
    <row r="49" spans="1:7" ht="12.75" hidden="1">
      <c r="A49" s="96" t="s">
        <v>36</v>
      </c>
      <c r="B49" s="97"/>
      <c r="C49" s="320" t="s">
        <v>328</v>
      </c>
      <c r="D49" s="321"/>
      <c r="E49" s="255">
        <f>E50</f>
        <v>0</v>
      </c>
      <c r="F49" s="125">
        <v>0</v>
      </c>
      <c r="G49" s="169">
        <v>0</v>
      </c>
    </row>
    <row r="50" spans="1:7" ht="15" customHeight="1" hidden="1">
      <c r="A50" s="96" t="s">
        <v>48</v>
      </c>
      <c r="B50" s="97"/>
      <c r="C50" s="320" t="s">
        <v>327</v>
      </c>
      <c r="D50" s="321"/>
      <c r="E50" s="255">
        <v>0</v>
      </c>
      <c r="F50" s="125">
        <v>0</v>
      </c>
      <c r="G50" s="175">
        <f>E50-F50</f>
        <v>0</v>
      </c>
    </row>
    <row r="51" spans="1:7" ht="15" customHeight="1">
      <c r="A51" s="84" t="s">
        <v>52</v>
      </c>
      <c r="B51" s="85"/>
      <c r="C51" s="333" t="s">
        <v>332</v>
      </c>
      <c r="D51" s="333"/>
      <c r="E51" s="254">
        <f>E52</f>
        <v>5000</v>
      </c>
      <c r="F51" s="111" t="str">
        <f>F52</f>
        <v>0,00</v>
      </c>
      <c r="G51" s="171">
        <v>5000</v>
      </c>
    </row>
    <row r="52" spans="1:7" ht="12.75">
      <c r="A52" s="96" t="s">
        <v>36</v>
      </c>
      <c r="B52" s="97"/>
      <c r="C52" s="320" t="s">
        <v>331</v>
      </c>
      <c r="D52" s="321"/>
      <c r="E52" s="255">
        <f>E53</f>
        <v>5000</v>
      </c>
      <c r="F52" s="108" t="s">
        <v>196</v>
      </c>
      <c r="G52" s="105">
        <v>5000</v>
      </c>
    </row>
    <row r="53" spans="1:7" ht="15.75" customHeight="1">
      <c r="A53" s="96" t="s">
        <v>48</v>
      </c>
      <c r="B53" s="97"/>
      <c r="C53" s="320" t="s">
        <v>381</v>
      </c>
      <c r="D53" s="321"/>
      <c r="E53" s="255">
        <v>5000</v>
      </c>
      <c r="F53" s="108" t="s">
        <v>196</v>
      </c>
      <c r="G53" s="167">
        <v>5000</v>
      </c>
    </row>
    <row r="54" spans="1:7" ht="16.5" customHeight="1">
      <c r="A54" s="193" t="s">
        <v>53</v>
      </c>
      <c r="B54" s="85"/>
      <c r="C54" s="333" t="s">
        <v>330</v>
      </c>
      <c r="D54" s="333"/>
      <c r="E54" s="254">
        <f>E55</f>
        <v>955</v>
      </c>
      <c r="F54" s="86">
        <f>F55</f>
        <v>927</v>
      </c>
      <c r="G54" s="172" t="s">
        <v>420</v>
      </c>
    </row>
    <row r="55" spans="1:7" ht="20.25" customHeight="1">
      <c r="A55" s="96" t="s">
        <v>36</v>
      </c>
      <c r="B55" s="97"/>
      <c r="C55" s="320" t="s">
        <v>329</v>
      </c>
      <c r="D55" s="321"/>
      <c r="E55" s="255">
        <f>E56</f>
        <v>955</v>
      </c>
      <c r="F55" s="99">
        <v>927</v>
      </c>
      <c r="G55" s="168" t="s">
        <v>420</v>
      </c>
    </row>
    <row r="56" spans="1:7" ht="16.5" customHeight="1">
      <c r="A56" s="96" t="s">
        <v>43</v>
      </c>
      <c r="B56" s="97"/>
      <c r="C56" s="320" t="s">
        <v>382</v>
      </c>
      <c r="D56" s="321"/>
      <c r="E56" s="255">
        <v>955</v>
      </c>
      <c r="F56" s="99">
        <v>927</v>
      </c>
      <c r="G56" s="168" t="s">
        <v>420</v>
      </c>
    </row>
    <row r="57" spans="1:7" ht="0.75" customHeight="1">
      <c r="A57" s="84" t="s">
        <v>53</v>
      </c>
      <c r="B57" s="85"/>
      <c r="C57" s="333" t="s">
        <v>383</v>
      </c>
      <c r="D57" s="333"/>
      <c r="E57" s="256"/>
      <c r="F57" s="165"/>
      <c r="G57" s="168"/>
    </row>
    <row r="58" spans="1:7" ht="16.5" customHeight="1" hidden="1">
      <c r="A58" s="96" t="s">
        <v>49</v>
      </c>
      <c r="B58" s="97"/>
      <c r="C58" s="320" t="s">
        <v>384</v>
      </c>
      <c r="D58" s="321"/>
      <c r="E58" s="255"/>
      <c r="F58" s="165"/>
      <c r="G58" s="168"/>
    </row>
    <row r="59" spans="1:7" ht="1.5" customHeight="1" hidden="1">
      <c r="A59" s="96" t="s">
        <v>51</v>
      </c>
      <c r="B59" s="199" t="s">
        <v>360</v>
      </c>
      <c r="C59" s="320" t="s">
        <v>385</v>
      </c>
      <c r="D59" s="321"/>
      <c r="E59" s="255"/>
      <c r="F59" s="165"/>
      <c r="G59" s="168"/>
    </row>
    <row r="60" spans="1:7" ht="17.25" customHeight="1">
      <c r="A60" s="84" t="s">
        <v>53</v>
      </c>
      <c r="B60" s="85"/>
      <c r="C60" s="333" t="s">
        <v>263</v>
      </c>
      <c r="D60" s="333"/>
      <c r="E60" s="254">
        <f>E61</f>
        <v>3700</v>
      </c>
      <c r="F60" s="112" t="str">
        <f>F61</f>
        <v>0</v>
      </c>
      <c r="G60" s="171">
        <f>G61</f>
        <v>3700</v>
      </c>
    </row>
    <row r="61" spans="1:7" ht="12.75">
      <c r="A61" s="96" t="s">
        <v>49</v>
      </c>
      <c r="B61" s="97"/>
      <c r="C61" s="321" t="s">
        <v>264</v>
      </c>
      <c r="D61" s="321"/>
      <c r="E61" s="255">
        <f>E62</f>
        <v>3700</v>
      </c>
      <c r="F61" s="165" t="s">
        <v>319</v>
      </c>
      <c r="G61" s="105">
        <f>G62</f>
        <v>3700</v>
      </c>
    </row>
    <row r="62" spans="1:7" ht="15" customHeight="1">
      <c r="A62" s="96" t="s">
        <v>51</v>
      </c>
      <c r="B62" s="199"/>
      <c r="C62" s="320" t="s">
        <v>397</v>
      </c>
      <c r="D62" s="321"/>
      <c r="E62" s="255">
        <v>3700</v>
      </c>
      <c r="F62" s="165" t="s">
        <v>319</v>
      </c>
      <c r="G62" s="105">
        <f>E62-F62</f>
        <v>3700</v>
      </c>
    </row>
    <row r="63" spans="1:7" ht="28.5" customHeight="1">
      <c r="A63" s="84" t="s">
        <v>54</v>
      </c>
      <c r="B63" s="85"/>
      <c r="C63" s="333" t="s">
        <v>265</v>
      </c>
      <c r="D63" s="333"/>
      <c r="E63" s="254">
        <f aca="true" t="shared" si="2" ref="E63:G64">E64</f>
        <v>85722</v>
      </c>
      <c r="F63" s="86">
        <f t="shared" si="2"/>
        <v>38854.1</v>
      </c>
      <c r="G63" s="107">
        <f t="shared" si="2"/>
        <v>46867.899999999994</v>
      </c>
    </row>
    <row r="64" spans="1:7" ht="16.5" customHeight="1">
      <c r="A64" s="96" t="s">
        <v>36</v>
      </c>
      <c r="B64" s="97"/>
      <c r="C64" s="321" t="s">
        <v>271</v>
      </c>
      <c r="D64" s="321"/>
      <c r="E64" s="255">
        <f t="shared" si="2"/>
        <v>85722</v>
      </c>
      <c r="F64" s="99">
        <f t="shared" si="2"/>
        <v>38854.1</v>
      </c>
      <c r="G64" s="105">
        <f t="shared" si="2"/>
        <v>46867.899999999994</v>
      </c>
    </row>
    <row r="65" spans="1:7" ht="27" customHeight="1">
      <c r="A65" s="96" t="s">
        <v>37</v>
      </c>
      <c r="B65" s="97"/>
      <c r="C65" s="321" t="s">
        <v>270</v>
      </c>
      <c r="D65" s="321"/>
      <c r="E65" s="255">
        <f>E66+E67</f>
        <v>85722</v>
      </c>
      <c r="F65" s="99">
        <f>F67+F66</f>
        <v>38854.1</v>
      </c>
      <c r="G65" s="105">
        <f>G66+G67</f>
        <v>46867.899999999994</v>
      </c>
    </row>
    <row r="66" spans="1:7" ht="15.75" customHeight="1">
      <c r="A66" s="96" t="s">
        <v>38</v>
      </c>
      <c r="B66" s="199"/>
      <c r="C66" s="321" t="s">
        <v>269</v>
      </c>
      <c r="D66" s="321"/>
      <c r="E66" s="255">
        <f>65952</f>
        <v>65952</v>
      </c>
      <c r="F66" s="100">
        <v>29377.02</v>
      </c>
      <c r="G66" s="105">
        <f>E66-F66</f>
        <v>36574.979999999996</v>
      </c>
    </row>
    <row r="67" spans="1:7" ht="21" customHeight="1">
      <c r="A67" s="96" t="s">
        <v>40</v>
      </c>
      <c r="B67" s="199"/>
      <c r="C67" s="321" t="s">
        <v>268</v>
      </c>
      <c r="D67" s="321"/>
      <c r="E67" s="255">
        <f>19770</f>
        <v>19770</v>
      </c>
      <c r="F67" s="100">
        <v>9477.08</v>
      </c>
      <c r="G67" s="105">
        <f>E67-F67</f>
        <v>10292.92</v>
      </c>
    </row>
    <row r="68" spans="1:7" ht="24.75" customHeight="1">
      <c r="A68" s="84" t="s">
        <v>54</v>
      </c>
      <c r="B68" s="85"/>
      <c r="C68" s="333" t="s">
        <v>267</v>
      </c>
      <c r="D68" s="333"/>
      <c r="E68" s="254">
        <f>E69+E71</f>
        <v>14902</v>
      </c>
      <c r="F68" s="111">
        <f>F70+F73</f>
        <v>7545</v>
      </c>
      <c r="G68" s="107">
        <v>17800</v>
      </c>
    </row>
    <row r="69" spans="1:7" ht="20.25" customHeight="1">
      <c r="A69" s="96" t="s">
        <v>36</v>
      </c>
      <c r="B69" s="199"/>
      <c r="C69" s="320" t="s">
        <v>372</v>
      </c>
      <c r="D69" s="321"/>
      <c r="E69" s="255">
        <f>E70</f>
        <v>0</v>
      </c>
      <c r="F69" s="108" t="s">
        <v>196</v>
      </c>
      <c r="G69" s="105">
        <v>5000</v>
      </c>
    </row>
    <row r="70" spans="1:7" ht="16.5" customHeight="1">
      <c r="A70" s="207" t="s">
        <v>371</v>
      </c>
      <c r="B70" s="199"/>
      <c r="C70" s="320" t="s">
        <v>361</v>
      </c>
      <c r="D70" s="321"/>
      <c r="E70" s="255">
        <v>0</v>
      </c>
      <c r="F70" s="165" t="s">
        <v>319</v>
      </c>
      <c r="G70" s="105">
        <f>E70-F70</f>
        <v>0</v>
      </c>
    </row>
    <row r="71" spans="1:7" ht="16.5" customHeight="1">
      <c r="A71" s="96" t="s">
        <v>49</v>
      </c>
      <c r="B71" s="199"/>
      <c r="C71" s="320" t="s">
        <v>266</v>
      </c>
      <c r="D71" s="321"/>
      <c r="E71" s="255">
        <f>E72+E73</f>
        <v>14902</v>
      </c>
      <c r="F71" s="249" t="s">
        <v>445</v>
      </c>
      <c r="G71" s="105">
        <v>12800</v>
      </c>
    </row>
    <row r="72" spans="1:7" ht="16.5" customHeight="1">
      <c r="A72" s="96" t="s">
        <v>50</v>
      </c>
      <c r="B72" s="199"/>
      <c r="C72" s="320" t="s">
        <v>370</v>
      </c>
      <c r="D72" s="321"/>
      <c r="E72" s="255"/>
      <c r="F72" s="249"/>
      <c r="G72" s="105">
        <v>7800</v>
      </c>
    </row>
    <row r="73" spans="1:7" ht="18.75" customHeight="1">
      <c r="A73" s="96" t="s">
        <v>51</v>
      </c>
      <c r="B73" s="199"/>
      <c r="C73" s="320" t="s">
        <v>398</v>
      </c>
      <c r="D73" s="321"/>
      <c r="E73" s="255">
        <v>14902</v>
      </c>
      <c r="F73" s="249" t="s">
        <v>445</v>
      </c>
      <c r="G73" s="105">
        <f>E73-F73</f>
        <v>7357</v>
      </c>
    </row>
    <row r="74" spans="1:7" ht="28.5" customHeight="1">
      <c r="A74" s="84" t="s">
        <v>198</v>
      </c>
      <c r="B74" s="97"/>
      <c r="C74" s="340" t="s">
        <v>272</v>
      </c>
      <c r="D74" s="341"/>
      <c r="E74" s="254">
        <f>E75+E82+E83</f>
        <v>19000</v>
      </c>
      <c r="F74" s="111">
        <f>SUM(F75+F82+F83)</f>
        <v>15540</v>
      </c>
      <c r="G74" s="113">
        <v>3460</v>
      </c>
    </row>
    <row r="75" spans="1:7" ht="12.75">
      <c r="A75" s="96" t="s">
        <v>36</v>
      </c>
      <c r="B75" s="97"/>
      <c r="C75" s="321" t="s">
        <v>273</v>
      </c>
      <c r="D75" s="321"/>
      <c r="E75" s="255">
        <f>E76</f>
        <v>0</v>
      </c>
      <c r="F75" s="125">
        <f>F76</f>
        <v>0</v>
      </c>
      <c r="G75" s="114">
        <f>G76</f>
        <v>0</v>
      </c>
    </row>
    <row r="76" spans="1:7" ht="16.5" customHeight="1">
      <c r="A76" s="96" t="s">
        <v>41</v>
      </c>
      <c r="B76" s="97"/>
      <c r="C76" s="321" t="s">
        <v>274</v>
      </c>
      <c r="D76" s="321"/>
      <c r="E76" s="255">
        <v>0</v>
      </c>
      <c r="F76" s="125">
        <v>0</v>
      </c>
      <c r="G76" s="114">
        <f>G78+G79</f>
        <v>0</v>
      </c>
    </row>
    <row r="77" spans="1:7" ht="12.75" hidden="1">
      <c r="A77" s="96" t="s">
        <v>46</v>
      </c>
      <c r="B77" s="97"/>
      <c r="C77" s="321" t="s">
        <v>199</v>
      </c>
      <c r="D77" s="321"/>
      <c r="E77" s="255">
        <v>0</v>
      </c>
      <c r="F77" s="108" t="s">
        <v>196</v>
      </c>
      <c r="G77" s="114"/>
    </row>
    <row r="78" spans="1:7" ht="15.75" customHeight="1">
      <c r="A78" s="96" t="s">
        <v>47</v>
      </c>
      <c r="B78" s="97"/>
      <c r="C78" s="321" t="s">
        <v>275</v>
      </c>
      <c r="D78" s="321"/>
      <c r="E78" s="255">
        <v>0</v>
      </c>
      <c r="F78" s="125">
        <v>0</v>
      </c>
      <c r="G78" s="114">
        <f>E78-F78</f>
        <v>0</v>
      </c>
    </row>
    <row r="79" spans="1:7" ht="17.25" customHeight="1">
      <c r="A79" s="96" t="s">
        <v>43</v>
      </c>
      <c r="B79" s="97"/>
      <c r="C79" s="321" t="s">
        <v>276</v>
      </c>
      <c r="D79" s="321"/>
      <c r="E79" s="255">
        <v>0</v>
      </c>
      <c r="F79" s="165" t="s">
        <v>319</v>
      </c>
      <c r="G79" s="105">
        <f>E79-F79</f>
        <v>0</v>
      </c>
    </row>
    <row r="80" spans="1:7" ht="12.75" hidden="1">
      <c r="A80" s="96" t="s">
        <v>49</v>
      </c>
      <c r="B80" s="97"/>
      <c r="C80" s="321" t="s">
        <v>80</v>
      </c>
      <c r="D80" s="321"/>
      <c r="E80" s="255">
        <f>E81</f>
        <v>0</v>
      </c>
      <c r="F80" s="108" t="s">
        <v>196</v>
      </c>
      <c r="G80" s="105"/>
    </row>
    <row r="81" spans="1:7" ht="4.5" customHeight="1" hidden="1">
      <c r="A81" s="204" t="s">
        <v>50</v>
      </c>
      <c r="B81" s="205"/>
      <c r="C81" s="337" t="s">
        <v>86</v>
      </c>
      <c r="D81" s="337"/>
      <c r="E81" s="257">
        <v>0</v>
      </c>
      <c r="F81" s="166" t="s">
        <v>196</v>
      </c>
      <c r="G81" s="167"/>
    </row>
    <row r="82" spans="1:7" ht="17.25" customHeight="1">
      <c r="A82" s="96" t="s">
        <v>50</v>
      </c>
      <c r="B82" s="247"/>
      <c r="C82" s="343" t="s">
        <v>446</v>
      </c>
      <c r="D82" s="344"/>
      <c r="E82" s="258">
        <v>15175</v>
      </c>
      <c r="F82" s="246" t="s">
        <v>447</v>
      </c>
      <c r="G82" s="169">
        <v>0</v>
      </c>
    </row>
    <row r="83" spans="1:7" ht="14.25" customHeight="1">
      <c r="A83" s="204" t="s">
        <v>51</v>
      </c>
      <c r="B83" s="248"/>
      <c r="C83" s="343" t="s">
        <v>457</v>
      </c>
      <c r="D83" s="344"/>
      <c r="E83" s="259">
        <v>3825</v>
      </c>
      <c r="F83" s="229" t="s">
        <v>448</v>
      </c>
      <c r="G83" s="230">
        <v>3460</v>
      </c>
    </row>
    <row r="84" spans="1:7" ht="25.5" customHeight="1">
      <c r="A84" s="178" t="s">
        <v>342</v>
      </c>
      <c r="B84" s="225"/>
      <c r="C84" s="378" t="s">
        <v>334</v>
      </c>
      <c r="D84" s="378"/>
      <c r="E84" s="226">
        <f>SUM(E85)</f>
        <v>34221</v>
      </c>
      <c r="F84" s="227" t="s">
        <v>485</v>
      </c>
      <c r="G84" s="226">
        <f aca="true" t="shared" si="3" ref="G84:G92">E84-F84</f>
        <v>29821</v>
      </c>
    </row>
    <row r="85" spans="1:7" ht="25.5" customHeight="1">
      <c r="A85" s="221" t="s">
        <v>36</v>
      </c>
      <c r="B85" s="222"/>
      <c r="C85" s="369" t="s">
        <v>429</v>
      </c>
      <c r="D85" s="370"/>
      <c r="E85" s="260">
        <f>SUM(E86)</f>
        <v>34221</v>
      </c>
      <c r="F85" s="223" t="s">
        <v>485</v>
      </c>
      <c r="G85" s="228">
        <f>E85-F85</f>
        <v>29821</v>
      </c>
    </row>
    <row r="86" spans="1:7" ht="25.5" customHeight="1">
      <c r="A86" s="96" t="s">
        <v>41</v>
      </c>
      <c r="B86" s="222"/>
      <c r="C86" s="369" t="s">
        <v>432</v>
      </c>
      <c r="D86" s="370"/>
      <c r="E86" s="260">
        <f>SUM(E87:E88)</f>
        <v>34221</v>
      </c>
      <c r="F86" s="223" t="s">
        <v>485</v>
      </c>
      <c r="G86" s="202" t="s">
        <v>441</v>
      </c>
    </row>
    <row r="87" spans="1:7" ht="25.5" customHeight="1">
      <c r="A87" s="96" t="s">
        <v>47</v>
      </c>
      <c r="B87" s="222"/>
      <c r="C87" s="369" t="s">
        <v>431</v>
      </c>
      <c r="D87" s="370"/>
      <c r="E87" s="260">
        <v>1630</v>
      </c>
      <c r="F87" s="223" t="s">
        <v>485</v>
      </c>
      <c r="G87" s="202" t="s">
        <v>449</v>
      </c>
    </row>
    <row r="88" spans="1:7" ht="25.5" customHeight="1">
      <c r="A88" s="96" t="s">
        <v>43</v>
      </c>
      <c r="B88" s="222"/>
      <c r="C88" s="369" t="s">
        <v>430</v>
      </c>
      <c r="D88" s="370"/>
      <c r="E88" s="260">
        <v>32591</v>
      </c>
      <c r="F88" s="223" t="s">
        <v>319</v>
      </c>
      <c r="G88" s="224">
        <f t="shared" si="3"/>
        <v>32591</v>
      </c>
    </row>
    <row r="89" spans="1:7" ht="29.25" customHeight="1" hidden="1">
      <c r="A89" s="182" t="s">
        <v>41</v>
      </c>
      <c r="B89" s="183"/>
      <c r="C89" s="379" t="s">
        <v>341</v>
      </c>
      <c r="D89" s="380"/>
      <c r="E89" s="255">
        <f>E90+E91</f>
        <v>0</v>
      </c>
      <c r="F89" s="180" t="s">
        <v>196</v>
      </c>
      <c r="G89" s="184">
        <f t="shared" si="3"/>
        <v>0</v>
      </c>
    </row>
    <row r="90" spans="1:7" ht="24.75" customHeight="1" hidden="1">
      <c r="A90" s="182" t="s">
        <v>47</v>
      </c>
      <c r="B90" s="183"/>
      <c r="C90" s="357" t="s">
        <v>340</v>
      </c>
      <c r="D90" s="358"/>
      <c r="E90" s="255"/>
      <c r="F90" s="180" t="s">
        <v>196</v>
      </c>
      <c r="G90" s="184">
        <f t="shared" si="3"/>
        <v>0</v>
      </c>
    </row>
    <row r="91" spans="1:7" ht="18" customHeight="1" hidden="1">
      <c r="A91" s="182" t="s">
        <v>43</v>
      </c>
      <c r="B91" s="183"/>
      <c r="C91" s="357" t="s">
        <v>339</v>
      </c>
      <c r="D91" s="358"/>
      <c r="E91" s="255"/>
      <c r="F91" s="185" t="str">
        <f>F92</f>
        <v>0,00</v>
      </c>
      <c r="G91" s="184">
        <f t="shared" si="3"/>
        <v>0</v>
      </c>
    </row>
    <row r="92" spans="1:7" ht="21" customHeight="1" hidden="1">
      <c r="A92" s="182" t="s">
        <v>48</v>
      </c>
      <c r="B92" s="183"/>
      <c r="C92" s="357" t="s">
        <v>338</v>
      </c>
      <c r="D92" s="358"/>
      <c r="E92" s="255"/>
      <c r="F92" s="180" t="s">
        <v>196</v>
      </c>
      <c r="G92" s="184">
        <f t="shared" si="3"/>
        <v>0</v>
      </c>
    </row>
    <row r="93" spans="1:7" ht="20.25" customHeight="1" hidden="1">
      <c r="A93" s="182" t="s">
        <v>49</v>
      </c>
      <c r="B93" s="183"/>
      <c r="C93" s="357" t="s">
        <v>336</v>
      </c>
      <c r="D93" s="358"/>
      <c r="E93" s="255">
        <f>E94</f>
        <v>0</v>
      </c>
      <c r="F93" s="185" t="str">
        <f>F94</f>
        <v>0,00</v>
      </c>
      <c r="G93" s="184">
        <f>G94</f>
        <v>0</v>
      </c>
    </row>
    <row r="94" spans="1:7" ht="21" customHeight="1" hidden="1">
      <c r="A94" s="182" t="s">
        <v>50</v>
      </c>
      <c r="B94" s="183"/>
      <c r="C94" s="357" t="s">
        <v>337</v>
      </c>
      <c r="D94" s="358"/>
      <c r="E94" s="257"/>
      <c r="F94" s="186" t="s">
        <v>196</v>
      </c>
      <c r="G94" s="187">
        <f>E94-F94</f>
        <v>0</v>
      </c>
    </row>
    <row r="95" spans="1:7" ht="21" customHeight="1" hidden="1">
      <c r="A95" s="178" t="s">
        <v>342</v>
      </c>
      <c r="B95" s="179"/>
      <c r="C95" s="376" t="s">
        <v>334</v>
      </c>
      <c r="D95" s="377"/>
      <c r="E95" s="254">
        <f>E96</f>
        <v>0</v>
      </c>
      <c r="F95" s="203" t="s">
        <v>319</v>
      </c>
      <c r="G95" s="181">
        <f>E95-F95</f>
        <v>0</v>
      </c>
    </row>
    <row r="96" spans="1:7" ht="19.5" customHeight="1" hidden="1">
      <c r="A96" s="182" t="s">
        <v>49</v>
      </c>
      <c r="B96" s="183"/>
      <c r="C96" s="359" t="s">
        <v>333</v>
      </c>
      <c r="D96" s="360"/>
      <c r="E96" s="257">
        <f>E97</f>
        <v>0</v>
      </c>
      <c r="F96" s="188">
        <v>0</v>
      </c>
      <c r="G96" s="189">
        <f>G97</f>
        <v>0</v>
      </c>
    </row>
    <row r="97" spans="1:7" ht="17.25" customHeight="1" hidden="1">
      <c r="A97" s="236" t="s">
        <v>50</v>
      </c>
      <c r="B97" s="237"/>
      <c r="C97" s="374" t="s">
        <v>335</v>
      </c>
      <c r="D97" s="375"/>
      <c r="E97" s="259">
        <v>0</v>
      </c>
      <c r="F97" s="238" t="s">
        <v>319</v>
      </c>
      <c r="G97" s="239">
        <f>E97-F97</f>
        <v>0</v>
      </c>
    </row>
    <row r="98" spans="1:7" ht="17.25" customHeight="1">
      <c r="A98" s="178" t="s">
        <v>342</v>
      </c>
      <c r="B98" s="243"/>
      <c r="C98" s="361" t="s">
        <v>437</v>
      </c>
      <c r="D98" s="362"/>
      <c r="E98" s="261">
        <v>45000</v>
      </c>
      <c r="F98" s="227" t="s">
        <v>486</v>
      </c>
      <c r="G98" s="244">
        <v>0</v>
      </c>
    </row>
    <row r="99" spans="1:7" ht="17.25" customHeight="1">
      <c r="A99" s="221" t="s">
        <v>36</v>
      </c>
      <c r="B99" s="243"/>
      <c r="C99" s="334" t="s">
        <v>438</v>
      </c>
      <c r="D99" s="335"/>
      <c r="E99" s="258">
        <v>45000</v>
      </c>
      <c r="F99" s="202" t="s">
        <v>486</v>
      </c>
      <c r="G99" s="191">
        <v>0</v>
      </c>
    </row>
    <row r="100" spans="1:7" ht="17.25" customHeight="1">
      <c r="A100" s="96" t="s">
        <v>41</v>
      </c>
      <c r="B100" s="243"/>
      <c r="C100" s="334" t="s">
        <v>439</v>
      </c>
      <c r="D100" s="335"/>
      <c r="E100" s="258">
        <v>45000</v>
      </c>
      <c r="F100" s="202" t="s">
        <v>486</v>
      </c>
      <c r="G100" s="191">
        <v>0</v>
      </c>
    </row>
    <row r="101" spans="1:7" ht="17.25" customHeight="1">
      <c r="A101" s="96" t="s">
        <v>47</v>
      </c>
      <c r="B101" s="243"/>
      <c r="C101" s="334" t="s">
        <v>436</v>
      </c>
      <c r="D101" s="335"/>
      <c r="E101" s="258">
        <v>45000</v>
      </c>
      <c r="F101" s="202" t="s">
        <v>486</v>
      </c>
      <c r="G101" s="191">
        <v>0</v>
      </c>
    </row>
    <row r="102" spans="1:7" ht="25.5" customHeight="1">
      <c r="A102" s="240" t="s">
        <v>171</v>
      </c>
      <c r="B102" s="241"/>
      <c r="C102" s="354" t="s">
        <v>277</v>
      </c>
      <c r="D102" s="354"/>
      <c r="E102" s="262">
        <f aca="true" t="shared" si="4" ref="E102:G104">E103</f>
        <v>19720</v>
      </c>
      <c r="F102" s="242">
        <f t="shared" si="4"/>
        <v>19720</v>
      </c>
      <c r="G102" s="242" t="str">
        <f t="shared" si="4"/>
        <v>14400</v>
      </c>
    </row>
    <row r="103" spans="1:7" ht="16.5" customHeight="1">
      <c r="A103" s="96" t="s">
        <v>36</v>
      </c>
      <c r="B103" s="97"/>
      <c r="C103" s="355" t="s">
        <v>279</v>
      </c>
      <c r="D103" s="356"/>
      <c r="E103" s="260">
        <f t="shared" si="4"/>
        <v>19720</v>
      </c>
      <c r="F103" s="190">
        <f t="shared" si="4"/>
        <v>19720</v>
      </c>
      <c r="G103" s="246" t="s">
        <v>442</v>
      </c>
    </row>
    <row r="104" spans="1:7" ht="18" customHeight="1">
      <c r="A104" s="96" t="s">
        <v>41</v>
      </c>
      <c r="B104" s="97"/>
      <c r="C104" s="342" t="s">
        <v>278</v>
      </c>
      <c r="D104" s="339"/>
      <c r="E104" s="255">
        <f t="shared" si="4"/>
        <v>19720</v>
      </c>
      <c r="F104" s="125">
        <f t="shared" si="4"/>
        <v>19720</v>
      </c>
      <c r="G104" s="246" t="s">
        <v>442</v>
      </c>
    </row>
    <row r="105" spans="1:7" ht="13.5" customHeight="1">
      <c r="A105" s="96" t="s">
        <v>43</v>
      </c>
      <c r="B105" s="97"/>
      <c r="C105" s="338" t="s">
        <v>386</v>
      </c>
      <c r="D105" s="339"/>
      <c r="E105" s="255">
        <v>19720</v>
      </c>
      <c r="F105" s="125">
        <v>19720</v>
      </c>
      <c r="G105" s="246" t="s">
        <v>442</v>
      </c>
    </row>
    <row r="106" spans="1:7" ht="21" customHeight="1">
      <c r="A106" s="84" t="s">
        <v>200</v>
      </c>
      <c r="B106" s="97"/>
      <c r="C106" s="340" t="s">
        <v>280</v>
      </c>
      <c r="D106" s="341"/>
      <c r="E106" s="254">
        <f>E107+E113+E125+E111</f>
        <v>767409</v>
      </c>
      <c r="F106" s="116">
        <v>0</v>
      </c>
      <c r="G106" s="209">
        <f>E106-F106</f>
        <v>767409</v>
      </c>
    </row>
    <row r="107" spans="1:7" ht="37.5" customHeight="1">
      <c r="A107" s="84" t="s">
        <v>78</v>
      </c>
      <c r="B107" s="85"/>
      <c r="C107" s="333" t="s">
        <v>413</v>
      </c>
      <c r="D107" s="333"/>
      <c r="E107" s="254">
        <v>18000</v>
      </c>
      <c r="F107" s="116"/>
      <c r="G107" s="211">
        <v>0</v>
      </c>
    </row>
    <row r="108" spans="1:7" ht="19.5" customHeight="1">
      <c r="A108" s="204" t="s">
        <v>36</v>
      </c>
      <c r="B108" s="205"/>
      <c r="C108" s="336" t="s">
        <v>440</v>
      </c>
      <c r="D108" s="337"/>
      <c r="E108" s="257">
        <v>18000</v>
      </c>
      <c r="F108" s="231"/>
      <c r="G108" s="245">
        <v>0</v>
      </c>
    </row>
    <row r="109" spans="1:7" ht="21.75" customHeight="1">
      <c r="A109" s="236" t="s">
        <v>50</v>
      </c>
      <c r="B109" s="205"/>
      <c r="C109" s="336" t="s">
        <v>435</v>
      </c>
      <c r="D109" s="337"/>
      <c r="E109" s="257">
        <v>15000</v>
      </c>
      <c r="F109" s="231"/>
      <c r="G109" s="245">
        <v>0</v>
      </c>
    </row>
    <row r="110" spans="1:7" ht="21.75" customHeight="1">
      <c r="A110" s="204" t="s">
        <v>51</v>
      </c>
      <c r="B110" s="250"/>
      <c r="C110" s="336" t="s">
        <v>480</v>
      </c>
      <c r="D110" s="337"/>
      <c r="E110" s="258">
        <v>3000</v>
      </c>
      <c r="F110" s="251"/>
      <c r="G110" s="245"/>
    </row>
    <row r="111" spans="1:7" ht="21.75" customHeight="1">
      <c r="A111" s="235" t="s">
        <v>78</v>
      </c>
      <c r="B111" s="235"/>
      <c r="C111" s="363" t="s">
        <v>282</v>
      </c>
      <c r="D111" s="363"/>
      <c r="E111" s="226">
        <f>SUM(E112)</f>
        <v>137103</v>
      </c>
      <c r="F111" s="174">
        <f>F112+F113</f>
        <v>0</v>
      </c>
      <c r="G111" s="192">
        <v>0</v>
      </c>
    </row>
    <row r="112" spans="1:7" ht="21.75" customHeight="1" thickBot="1">
      <c r="A112" s="232" t="s">
        <v>36</v>
      </c>
      <c r="B112" s="233"/>
      <c r="C112" s="364" t="s">
        <v>285</v>
      </c>
      <c r="D112" s="365"/>
      <c r="E112" s="260">
        <v>137103</v>
      </c>
      <c r="F112" s="234" t="s">
        <v>319</v>
      </c>
      <c r="G112" s="118">
        <v>0</v>
      </c>
    </row>
    <row r="113" spans="1:7" ht="28.5" customHeight="1">
      <c r="A113" s="235" t="s">
        <v>78</v>
      </c>
      <c r="B113" s="235"/>
      <c r="C113" s="363" t="s">
        <v>433</v>
      </c>
      <c r="D113" s="363"/>
      <c r="E113" s="226">
        <f>E114+E115</f>
        <v>507644</v>
      </c>
      <c r="F113" s="174">
        <f>F114+F115</f>
        <v>0</v>
      </c>
      <c r="G113" s="192">
        <v>0</v>
      </c>
    </row>
    <row r="114" spans="1:7" ht="22.5" customHeight="1" thickBot="1">
      <c r="A114" s="232" t="s">
        <v>36</v>
      </c>
      <c r="B114" s="233"/>
      <c r="C114" s="364" t="s">
        <v>434</v>
      </c>
      <c r="D114" s="365"/>
      <c r="E114" s="260">
        <v>507644</v>
      </c>
      <c r="F114" s="234" t="s">
        <v>319</v>
      </c>
      <c r="G114" s="118">
        <v>0</v>
      </c>
    </row>
    <row r="115" spans="1:7" ht="34.5" customHeight="1" hidden="1">
      <c r="A115" s="96" t="s">
        <v>41</v>
      </c>
      <c r="B115" s="97"/>
      <c r="C115" s="320" t="s">
        <v>353</v>
      </c>
      <c r="D115" s="321"/>
      <c r="E115" s="255">
        <v>0</v>
      </c>
      <c r="F115" s="165" t="s">
        <v>319</v>
      </c>
      <c r="G115" s="119">
        <v>0</v>
      </c>
    </row>
    <row r="116" spans="1:7" ht="25.5" customHeight="1" hidden="1">
      <c r="A116" s="96" t="s">
        <v>47</v>
      </c>
      <c r="B116" s="97"/>
      <c r="C116" s="321" t="s">
        <v>281</v>
      </c>
      <c r="D116" s="321"/>
      <c r="E116" s="255">
        <v>0</v>
      </c>
      <c r="F116" s="165" t="s">
        <v>319</v>
      </c>
      <c r="G116" s="105">
        <f>E116-F116</f>
        <v>0</v>
      </c>
    </row>
    <row r="117" spans="1:7" ht="34.5" customHeight="1" hidden="1">
      <c r="A117" s="84" t="s">
        <v>78</v>
      </c>
      <c r="B117" s="85"/>
      <c r="C117" s="333" t="s">
        <v>282</v>
      </c>
      <c r="D117" s="333"/>
      <c r="E117" s="254">
        <f>E118</f>
        <v>0</v>
      </c>
      <c r="F117" s="111" t="str">
        <f>F120</f>
        <v>0</v>
      </c>
      <c r="G117" s="107">
        <f>G118</f>
        <v>0</v>
      </c>
    </row>
    <row r="118" spans="1:7" ht="30.75" customHeight="1" hidden="1">
      <c r="A118" s="96" t="s">
        <v>36</v>
      </c>
      <c r="B118" s="97"/>
      <c r="C118" s="321" t="s">
        <v>283</v>
      </c>
      <c r="D118" s="321"/>
      <c r="E118" s="255">
        <f>E119</f>
        <v>0</v>
      </c>
      <c r="F118" s="165" t="s">
        <v>319</v>
      </c>
      <c r="G118" s="105">
        <f>G119</f>
        <v>0</v>
      </c>
    </row>
    <row r="119" spans="1:7" ht="34.5" customHeight="1" hidden="1">
      <c r="A119" s="96" t="s">
        <v>41</v>
      </c>
      <c r="B119" s="97"/>
      <c r="C119" s="321" t="s">
        <v>284</v>
      </c>
      <c r="D119" s="321"/>
      <c r="E119" s="255">
        <f>E120</f>
        <v>0</v>
      </c>
      <c r="F119" s="108" t="s">
        <v>196</v>
      </c>
      <c r="G119" s="105">
        <f>G120</f>
        <v>0</v>
      </c>
    </row>
    <row r="120" spans="1:7" ht="32.25" customHeight="1" hidden="1">
      <c r="A120" s="96" t="s">
        <v>47</v>
      </c>
      <c r="B120" s="97"/>
      <c r="C120" s="321" t="s">
        <v>285</v>
      </c>
      <c r="D120" s="321"/>
      <c r="E120" s="255">
        <v>0</v>
      </c>
      <c r="F120" s="165" t="s">
        <v>319</v>
      </c>
      <c r="G120" s="105">
        <f>E120-F120</f>
        <v>0</v>
      </c>
    </row>
    <row r="121" spans="1:7" ht="27" customHeight="1" hidden="1">
      <c r="A121" s="84" t="s">
        <v>78</v>
      </c>
      <c r="B121" s="85"/>
      <c r="C121" s="333" t="s">
        <v>286</v>
      </c>
      <c r="D121" s="333"/>
      <c r="E121" s="254">
        <f>E122</f>
        <v>0</v>
      </c>
      <c r="F121" s="111" t="str">
        <f>F122</f>
        <v>0</v>
      </c>
      <c r="G121" s="107">
        <f>G122</f>
        <v>0</v>
      </c>
    </row>
    <row r="122" spans="1:7" ht="28.5" customHeight="1" hidden="1">
      <c r="A122" s="96" t="s">
        <v>36</v>
      </c>
      <c r="B122" s="97"/>
      <c r="C122" s="321" t="s">
        <v>287</v>
      </c>
      <c r="D122" s="321"/>
      <c r="E122" s="255">
        <f>E123</f>
        <v>0</v>
      </c>
      <c r="F122" s="165" t="s">
        <v>319</v>
      </c>
      <c r="G122" s="105">
        <f>G123</f>
        <v>0</v>
      </c>
    </row>
    <row r="123" spans="1:7" ht="27.75" customHeight="1" hidden="1">
      <c r="A123" s="96" t="s">
        <v>41</v>
      </c>
      <c r="B123" s="97"/>
      <c r="C123" s="342" t="s">
        <v>288</v>
      </c>
      <c r="D123" s="339"/>
      <c r="E123" s="255">
        <f>E124</f>
        <v>0</v>
      </c>
      <c r="F123" s="165" t="s">
        <v>319</v>
      </c>
      <c r="G123" s="105">
        <f>G124</f>
        <v>0</v>
      </c>
    </row>
    <row r="124" spans="1:7" ht="25.5" customHeight="1" hidden="1">
      <c r="A124" s="96" t="s">
        <v>47</v>
      </c>
      <c r="B124" s="97"/>
      <c r="C124" s="321" t="s">
        <v>289</v>
      </c>
      <c r="D124" s="321"/>
      <c r="E124" s="255"/>
      <c r="F124" s="165" t="s">
        <v>319</v>
      </c>
      <c r="G124" s="105">
        <f>E124-F124</f>
        <v>0</v>
      </c>
    </row>
    <row r="125" spans="1:7" ht="24" customHeight="1">
      <c r="A125" s="84" t="s">
        <v>78</v>
      </c>
      <c r="B125" s="85"/>
      <c r="C125" s="340" t="s">
        <v>290</v>
      </c>
      <c r="D125" s="341"/>
      <c r="E125" s="254">
        <f>E126</f>
        <v>104662</v>
      </c>
      <c r="F125" s="128">
        <f aca="true" t="shared" si="5" ref="E125:G126">F126</f>
        <v>0</v>
      </c>
      <c r="G125" s="113">
        <f t="shared" si="5"/>
        <v>104662</v>
      </c>
    </row>
    <row r="126" spans="1:7" ht="14.25" customHeight="1">
      <c r="A126" s="96" t="s">
        <v>36</v>
      </c>
      <c r="B126" s="97"/>
      <c r="C126" s="342" t="s">
        <v>293</v>
      </c>
      <c r="D126" s="339"/>
      <c r="E126" s="255">
        <f t="shared" si="5"/>
        <v>104662</v>
      </c>
      <c r="F126" s="160">
        <f t="shared" si="5"/>
        <v>0</v>
      </c>
      <c r="G126" s="114">
        <f t="shared" si="5"/>
        <v>104662</v>
      </c>
    </row>
    <row r="127" spans="1:7" ht="17.25" customHeight="1">
      <c r="A127" s="96" t="s">
        <v>41</v>
      </c>
      <c r="B127" s="97"/>
      <c r="C127" s="342" t="s">
        <v>292</v>
      </c>
      <c r="D127" s="339"/>
      <c r="E127" s="255">
        <f>E128+E129</f>
        <v>104662</v>
      </c>
      <c r="F127" s="160">
        <v>0</v>
      </c>
      <c r="G127" s="114">
        <f>G128+G129</f>
        <v>104662</v>
      </c>
    </row>
    <row r="128" spans="1:7" ht="21" customHeight="1">
      <c r="A128" s="96" t="s">
        <v>47</v>
      </c>
      <c r="B128" s="97"/>
      <c r="C128" s="320" t="s">
        <v>291</v>
      </c>
      <c r="D128" s="321"/>
      <c r="E128" s="255">
        <v>104662</v>
      </c>
      <c r="F128" s="165" t="s">
        <v>319</v>
      </c>
      <c r="G128" s="114">
        <f>E128-F128</f>
        <v>104662</v>
      </c>
    </row>
    <row r="129" spans="1:7" ht="15" customHeight="1">
      <c r="A129" s="96" t="s">
        <v>43</v>
      </c>
      <c r="B129" s="97"/>
      <c r="C129" s="338" t="s">
        <v>347</v>
      </c>
      <c r="D129" s="339"/>
      <c r="E129" s="255">
        <v>0</v>
      </c>
      <c r="F129" s="125">
        <v>0</v>
      </c>
      <c r="G129" s="160">
        <f>E129-F129</f>
        <v>0</v>
      </c>
    </row>
    <row r="130" spans="1:7" ht="1.5" customHeight="1" hidden="1">
      <c r="A130" s="120" t="s">
        <v>55</v>
      </c>
      <c r="B130" s="85"/>
      <c r="C130" s="340" t="s">
        <v>294</v>
      </c>
      <c r="D130" s="341"/>
      <c r="E130" s="254">
        <f aca="true" t="shared" si="6" ref="E130:G132">E131</f>
        <v>0</v>
      </c>
      <c r="F130" s="128">
        <f t="shared" si="6"/>
        <v>0</v>
      </c>
      <c r="G130" s="107" t="str">
        <f t="shared" si="6"/>
        <v>0,00</v>
      </c>
    </row>
    <row r="131" spans="1:7" ht="16.5" customHeight="1" hidden="1">
      <c r="A131" s="96" t="s">
        <v>36</v>
      </c>
      <c r="B131" s="97"/>
      <c r="C131" s="342" t="s">
        <v>297</v>
      </c>
      <c r="D131" s="339"/>
      <c r="E131" s="255">
        <f t="shared" si="6"/>
        <v>0</v>
      </c>
      <c r="F131" s="125">
        <f t="shared" si="6"/>
        <v>0</v>
      </c>
      <c r="G131" s="108" t="s">
        <v>196</v>
      </c>
    </row>
    <row r="132" spans="1:7" ht="14.25" customHeight="1" hidden="1">
      <c r="A132" s="96" t="s">
        <v>41</v>
      </c>
      <c r="B132" s="97"/>
      <c r="C132" s="342" t="s">
        <v>296</v>
      </c>
      <c r="D132" s="339"/>
      <c r="E132" s="255">
        <f t="shared" si="6"/>
        <v>0</v>
      </c>
      <c r="F132" s="125">
        <f t="shared" si="6"/>
        <v>0</v>
      </c>
      <c r="G132" s="108" t="s">
        <v>196</v>
      </c>
    </row>
    <row r="133" spans="1:7" ht="14.25" customHeight="1" hidden="1">
      <c r="A133" s="96" t="s">
        <v>43</v>
      </c>
      <c r="B133" s="97"/>
      <c r="C133" s="321" t="s">
        <v>295</v>
      </c>
      <c r="D133" s="321"/>
      <c r="E133" s="255">
        <v>0</v>
      </c>
      <c r="F133" s="99">
        <v>0</v>
      </c>
      <c r="G133" s="108" t="s">
        <v>196</v>
      </c>
    </row>
    <row r="134" spans="1:7" ht="18" customHeight="1">
      <c r="A134" s="84" t="s">
        <v>56</v>
      </c>
      <c r="B134" s="85"/>
      <c r="C134" s="340" t="s">
        <v>298</v>
      </c>
      <c r="D134" s="341"/>
      <c r="E134" s="254">
        <f aca="true" t="shared" si="7" ref="E134:G135">E135</f>
        <v>5000</v>
      </c>
      <c r="F134" s="170">
        <f t="shared" si="7"/>
        <v>5000</v>
      </c>
      <c r="G134" s="122">
        <f t="shared" si="7"/>
        <v>0</v>
      </c>
    </row>
    <row r="135" spans="1:7" ht="17.25" customHeight="1">
      <c r="A135" s="96" t="s">
        <v>36</v>
      </c>
      <c r="B135" s="97"/>
      <c r="C135" s="342" t="s">
        <v>301</v>
      </c>
      <c r="D135" s="339"/>
      <c r="E135" s="255">
        <f t="shared" si="7"/>
        <v>5000</v>
      </c>
      <c r="F135" s="125">
        <f t="shared" si="7"/>
        <v>5000</v>
      </c>
      <c r="G135" s="123">
        <v>0</v>
      </c>
    </row>
    <row r="136" spans="1:7" ht="16.5" customHeight="1">
      <c r="A136" s="96" t="s">
        <v>41</v>
      </c>
      <c r="B136" s="97"/>
      <c r="C136" s="342" t="s">
        <v>300</v>
      </c>
      <c r="D136" s="339"/>
      <c r="E136" s="255">
        <f>E137+E138</f>
        <v>5000</v>
      </c>
      <c r="F136" s="160">
        <f>F137</f>
        <v>5000</v>
      </c>
      <c r="G136" s="212">
        <f>G138</f>
        <v>0</v>
      </c>
    </row>
    <row r="137" spans="1:7" ht="19.5" customHeight="1">
      <c r="A137" s="96" t="s">
        <v>47</v>
      </c>
      <c r="B137" s="97"/>
      <c r="C137" s="320" t="s">
        <v>343</v>
      </c>
      <c r="D137" s="321"/>
      <c r="E137" s="255">
        <v>5000</v>
      </c>
      <c r="F137" s="160">
        <v>5000</v>
      </c>
      <c r="G137" s="168" t="s">
        <v>196</v>
      </c>
    </row>
    <row r="138" spans="1:7" ht="18" customHeight="1">
      <c r="A138" s="96" t="s">
        <v>43</v>
      </c>
      <c r="B138" s="97"/>
      <c r="C138" s="342" t="s">
        <v>299</v>
      </c>
      <c r="D138" s="339"/>
      <c r="E138" s="255">
        <v>0</v>
      </c>
      <c r="F138" s="125" t="s">
        <v>196</v>
      </c>
      <c r="G138" s="213">
        <v>0</v>
      </c>
    </row>
    <row r="139" spans="1:8" ht="85.5" customHeight="1">
      <c r="A139" s="215" t="s">
        <v>407</v>
      </c>
      <c r="B139" s="97"/>
      <c r="C139" s="333" t="s">
        <v>408</v>
      </c>
      <c r="D139" s="333"/>
      <c r="E139" s="256">
        <f>E140</f>
        <v>107501</v>
      </c>
      <c r="F139" s="117">
        <f>SUM(F140)</f>
        <v>35621.16</v>
      </c>
      <c r="G139" s="174">
        <f>SUM(E139-F139)</f>
        <v>71879.84</v>
      </c>
      <c r="H139" s="214"/>
    </row>
    <row r="140" spans="1:7" ht="28.5" customHeight="1">
      <c r="A140" s="96" t="s">
        <v>36</v>
      </c>
      <c r="B140" s="97"/>
      <c r="C140" s="320" t="s">
        <v>409</v>
      </c>
      <c r="D140" s="321"/>
      <c r="E140" s="255">
        <f>E141</f>
        <v>107501</v>
      </c>
      <c r="F140" s="125">
        <f>SUM(F141)</f>
        <v>35621.16</v>
      </c>
      <c r="G140" s="169">
        <f>SUM(E140-F140)</f>
        <v>71879.84</v>
      </c>
    </row>
    <row r="141" spans="1:7" ht="18" customHeight="1">
      <c r="A141" s="96" t="s">
        <v>37</v>
      </c>
      <c r="B141" s="97"/>
      <c r="C141" s="320" t="s">
        <v>410</v>
      </c>
      <c r="D141" s="321"/>
      <c r="E141" s="255">
        <f>E142+E143</f>
        <v>107501</v>
      </c>
      <c r="F141" s="125">
        <f>SUM(F142:F143)</f>
        <v>35621.16</v>
      </c>
      <c r="G141" s="169">
        <f>SUM(E141-F141)</f>
        <v>71879.84</v>
      </c>
    </row>
    <row r="142" spans="1:7" ht="18" customHeight="1">
      <c r="A142" s="96" t="s">
        <v>38</v>
      </c>
      <c r="B142" s="97"/>
      <c r="C142" s="320" t="s">
        <v>411</v>
      </c>
      <c r="D142" s="321"/>
      <c r="E142" s="255">
        <f>28311+54255</f>
        <v>82566</v>
      </c>
      <c r="F142" s="125">
        <v>27358.88</v>
      </c>
      <c r="G142" s="169">
        <f>SUM(E142-F142)</f>
        <v>55207.119999999995</v>
      </c>
    </row>
    <row r="143" spans="1:7" ht="18" customHeight="1">
      <c r="A143" s="96" t="s">
        <v>40</v>
      </c>
      <c r="B143" s="97"/>
      <c r="C143" s="320" t="s">
        <v>412</v>
      </c>
      <c r="D143" s="321"/>
      <c r="E143" s="255">
        <f>8550+16385</f>
        <v>24935</v>
      </c>
      <c r="F143" s="125">
        <v>8262.28</v>
      </c>
      <c r="G143" s="169">
        <f>SUM(E143-F143)</f>
        <v>16672.72</v>
      </c>
    </row>
    <row r="144" spans="1:7" ht="13.5" customHeight="1">
      <c r="A144" s="84" t="s">
        <v>201</v>
      </c>
      <c r="B144" s="85"/>
      <c r="C144" s="333" t="s">
        <v>320</v>
      </c>
      <c r="D144" s="333"/>
      <c r="E144" s="254">
        <f aca="true" t="shared" si="8" ref="E144:G145">E145</f>
        <v>318590</v>
      </c>
      <c r="F144" s="86">
        <f t="shared" si="8"/>
        <v>167305.54</v>
      </c>
      <c r="G144" s="124">
        <f t="shared" si="8"/>
        <v>151284.46</v>
      </c>
    </row>
    <row r="145" spans="1:7" ht="13.5" customHeight="1">
      <c r="A145" s="96" t="s">
        <v>36</v>
      </c>
      <c r="B145" s="97"/>
      <c r="C145" s="320" t="s">
        <v>321</v>
      </c>
      <c r="D145" s="321"/>
      <c r="E145" s="255">
        <f t="shared" si="8"/>
        <v>318590</v>
      </c>
      <c r="F145" s="99">
        <f t="shared" si="8"/>
        <v>167305.54</v>
      </c>
      <c r="G145" s="114">
        <f t="shared" si="8"/>
        <v>151284.46</v>
      </c>
    </row>
    <row r="146" spans="1:7" ht="14.25" customHeight="1">
      <c r="A146" s="96" t="s">
        <v>37</v>
      </c>
      <c r="B146" s="97"/>
      <c r="C146" s="320" t="s">
        <v>322</v>
      </c>
      <c r="D146" s="321"/>
      <c r="E146" s="255">
        <f>E148+E147</f>
        <v>318590</v>
      </c>
      <c r="F146" s="100">
        <f>SUM(F147:F148)</f>
        <v>167305.54</v>
      </c>
      <c r="G146" s="114">
        <f>G147+G148</f>
        <v>151284.46</v>
      </c>
    </row>
    <row r="147" spans="1:7" ht="15" customHeight="1">
      <c r="A147" s="96" t="s">
        <v>38</v>
      </c>
      <c r="B147" s="97"/>
      <c r="C147" s="320" t="s">
        <v>323</v>
      </c>
      <c r="D147" s="321"/>
      <c r="E147" s="255">
        <v>245000</v>
      </c>
      <c r="F147" s="100">
        <v>128643.56</v>
      </c>
      <c r="G147" s="114">
        <f>E147-F147</f>
        <v>116356.44</v>
      </c>
    </row>
    <row r="148" spans="1:7" ht="16.5" customHeight="1">
      <c r="A148" s="96" t="s">
        <v>40</v>
      </c>
      <c r="B148" s="97"/>
      <c r="C148" s="320" t="s">
        <v>324</v>
      </c>
      <c r="D148" s="321"/>
      <c r="E148" s="255">
        <v>73590</v>
      </c>
      <c r="F148" s="100">
        <v>38661.98</v>
      </c>
      <c r="G148" s="114">
        <f>E148-F148</f>
        <v>34928.02</v>
      </c>
    </row>
    <row r="149" spans="1:7" ht="45" customHeight="1">
      <c r="A149" s="84" t="s">
        <v>202</v>
      </c>
      <c r="B149" s="85"/>
      <c r="C149" s="333" t="s">
        <v>302</v>
      </c>
      <c r="D149" s="333"/>
      <c r="E149" s="254">
        <f aca="true" t="shared" si="9" ref="E149:G151">E150</f>
        <v>517810</v>
      </c>
      <c r="F149" s="86">
        <f t="shared" si="9"/>
        <v>231620.9</v>
      </c>
      <c r="G149" s="107">
        <f t="shared" si="9"/>
        <v>286189.1</v>
      </c>
    </row>
    <row r="150" spans="1:7" ht="15" customHeight="1">
      <c r="A150" s="96" t="s">
        <v>36</v>
      </c>
      <c r="B150" s="97"/>
      <c r="C150" s="321" t="s">
        <v>303</v>
      </c>
      <c r="D150" s="321"/>
      <c r="E150" s="255">
        <f t="shared" si="9"/>
        <v>517810</v>
      </c>
      <c r="F150" s="99">
        <f t="shared" si="9"/>
        <v>231620.9</v>
      </c>
      <c r="G150" s="105">
        <f t="shared" si="9"/>
        <v>286189.1</v>
      </c>
    </row>
    <row r="151" spans="1:7" ht="14.25" customHeight="1">
      <c r="A151" s="96" t="s">
        <v>41</v>
      </c>
      <c r="B151" s="97"/>
      <c r="C151" s="321" t="s">
        <v>304</v>
      </c>
      <c r="D151" s="321"/>
      <c r="E151" s="255">
        <f t="shared" si="9"/>
        <v>517810</v>
      </c>
      <c r="F151" s="100">
        <f t="shared" si="9"/>
        <v>231620.9</v>
      </c>
      <c r="G151" s="105">
        <f t="shared" si="9"/>
        <v>286189.1</v>
      </c>
    </row>
    <row r="152" spans="1:7" ht="12.75" customHeight="1">
      <c r="A152" s="96" t="s">
        <v>45</v>
      </c>
      <c r="B152" s="97"/>
      <c r="C152" s="321" t="s">
        <v>305</v>
      </c>
      <c r="D152" s="321"/>
      <c r="E152" s="255">
        <v>517810</v>
      </c>
      <c r="F152" s="100">
        <v>231620.9</v>
      </c>
      <c r="G152" s="105">
        <f>E152-F152</f>
        <v>286189.1</v>
      </c>
    </row>
    <row r="153" spans="1:7" ht="18" customHeight="1" hidden="1">
      <c r="A153" s="96" t="s">
        <v>47</v>
      </c>
      <c r="B153" s="97"/>
      <c r="C153" s="321" t="s">
        <v>203</v>
      </c>
      <c r="D153" s="321"/>
      <c r="E153" s="255"/>
      <c r="F153" s="108"/>
      <c r="G153" s="105"/>
    </row>
    <row r="154" spans="1:7" ht="18.75" customHeight="1" hidden="1">
      <c r="A154" s="96" t="s">
        <v>49</v>
      </c>
      <c r="B154" s="97"/>
      <c r="C154" s="321" t="s">
        <v>204</v>
      </c>
      <c r="D154" s="321"/>
      <c r="E154" s="255"/>
      <c r="F154" s="125"/>
      <c r="G154" s="105"/>
    </row>
    <row r="155" spans="1:7" ht="20.25" customHeight="1" hidden="1">
      <c r="A155" s="96" t="s">
        <v>50</v>
      </c>
      <c r="B155" s="97"/>
      <c r="C155" s="381" t="s">
        <v>205</v>
      </c>
      <c r="D155" s="328"/>
      <c r="E155" s="255"/>
      <c r="F155" s="125"/>
      <c r="G155" s="105"/>
    </row>
    <row r="156" spans="1:7" ht="27.75" customHeight="1" hidden="1">
      <c r="A156" s="96" t="s">
        <v>51</v>
      </c>
      <c r="B156" s="97"/>
      <c r="C156" s="321" t="s">
        <v>206</v>
      </c>
      <c r="D156" s="321"/>
      <c r="E156" s="255"/>
      <c r="F156" s="125"/>
      <c r="G156" s="105"/>
    </row>
    <row r="157" spans="1:7" ht="25.5" hidden="1">
      <c r="A157" s="84" t="s">
        <v>207</v>
      </c>
      <c r="B157" s="85"/>
      <c r="C157" s="333" t="s">
        <v>208</v>
      </c>
      <c r="D157" s="333"/>
      <c r="E157" s="254"/>
      <c r="F157" s="86"/>
      <c r="G157" s="107"/>
    </row>
    <row r="158" spans="1:7" ht="12.75" hidden="1">
      <c r="A158" s="96" t="s">
        <v>36</v>
      </c>
      <c r="B158" s="97"/>
      <c r="C158" s="321" t="s">
        <v>209</v>
      </c>
      <c r="D158" s="321"/>
      <c r="E158" s="255"/>
      <c r="F158" s="99"/>
      <c r="G158" s="105"/>
    </row>
    <row r="159" spans="1:7" ht="25.5" hidden="1">
      <c r="A159" s="96" t="s">
        <v>37</v>
      </c>
      <c r="B159" s="97"/>
      <c r="C159" s="321" t="s">
        <v>210</v>
      </c>
      <c r="D159" s="321"/>
      <c r="E159" s="255"/>
      <c r="F159" s="99"/>
      <c r="G159" s="105"/>
    </row>
    <row r="160" spans="1:7" ht="12.75" hidden="1">
      <c r="A160" s="96" t="s">
        <v>38</v>
      </c>
      <c r="B160" s="97"/>
      <c r="C160" s="321" t="s">
        <v>211</v>
      </c>
      <c r="D160" s="321"/>
      <c r="E160" s="255"/>
      <c r="F160" s="108"/>
      <c r="G160" s="105"/>
    </row>
    <row r="161" spans="1:7" ht="13.5" customHeight="1" hidden="1">
      <c r="A161" s="96" t="s">
        <v>40</v>
      </c>
      <c r="B161" s="97"/>
      <c r="C161" s="321" t="s">
        <v>212</v>
      </c>
      <c r="D161" s="321"/>
      <c r="E161" s="255"/>
      <c r="F161" s="108"/>
      <c r="G161" s="105"/>
    </row>
    <row r="162" spans="1:7" ht="20.25" customHeight="1" hidden="1">
      <c r="A162" s="84" t="s">
        <v>213</v>
      </c>
      <c r="B162" s="85"/>
      <c r="C162" s="333" t="s">
        <v>214</v>
      </c>
      <c r="D162" s="333"/>
      <c r="E162" s="254"/>
      <c r="F162" s="86"/>
      <c r="G162" s="107"/>
    </row>
    <row r="163" spans="1:7" ht="55.5" customHeight="1" hidden="1">
      <c r="A163" s="115" t="s">
        <v>215</v>
      </c>
      <c r="B163" s="196"/>
      <c r="C163" s="366" t="s">
        <v>355</v>
      </c>
      <c r="D163" s="366"/>
      <c r="E163" s="256">
        <v>0</v>
      </c>
      <c r="F163" s="197">
        <v>0</v>
      </c>
      <c r="G163" s="198" t="s">
        <v>196</v>
      </c>
    </row>
    <row r="164" spans="1:7" ht="14.25" customHeight="1" hidden="1">
      <c r="A164" s="96" t="s">
        <v>47</v>
      </c>
      <c r="B164" s="97"/>
      <c r="C164" s="320" t="s">
        <v>356</v>
      </c>
      <c r="D164" s="321"/>
      <c r="E164" s="255">
        <v>0</v>
      </c>
      <c r="F164" s="99">
        <v>0</v>
      </c>
      <c r="G164" s="195" t="s">
        <v>196</v>
      </c>
    </row>
    <row r="165" spans="1:7" ht="15.75" customHeight="1" hidden="1">
      <c r="A165" s="96" t="s">
        <v>43</v>
      </c>
      <c r="B165" s="97"/>
      <c r="C165" s="338" t="s">
        <v>357</v>
      </c>
      <c r="D165" s="339"/>
      <c r="E165" s="255">
        <v>0</v>
      </c>
      <c r="F165" s="99">
        <v>0</v>
      </c>
      <c r="G165" s="195" t="s">
        <v>196</v>
      </c>
    </row>
    <row r="166" spans="1:7" ht="15.75" customHeight="1" hidden="1">
      <c r="A166" s="96" t="s">
        <v>49</v>
      </c>
      <c r="B166" s="97"/>
      <c r="C166" s="320" t="s">
        <v>358</v>
      </c>
      <c r="D166" s="321"/>
      <c r="E166" s="255">
        <v>0</v>
      </c>
      <c r="F166" s="126">
        <v>0</v>
      </c>
      <c r="G166" s="195" t="s">
        <v>196</v>
      </c>
    </row>
    <row r="167" spans="1:7" ht="20.25" customHeight="1" hidden="1">
      <c r="A167" s="96" t="s">
        <v>51</v>
      </c>
      <c r="B167" s="97"/>
      <c r="C167" s="320" t="s">
        <v>359</v>
      </c>
      <c r="D167" s="321"/>
      <c r="E167" s="255">
        <v>0</v>
      </c>
      <c r="F167" s="165" t="s">
        <v>196</v>
      </c>
      <c r="G167" s="195" t="s">
        <v>196</v>
      </c>
    </row>
    <row r="168" spans="1:7" ht="51">
      <c r="A168" s="84" t="s">
        <v>215</v>
      </c>
      <c r="B168" s="97"/>
      <c r="C168" s="340" t="s">
        <v>418</v>
      </c>
      <c r="D168" s="341"/>
      <c r="E168" s="254">
        <f>E169</f>
        <v>72518.3</v>
      </c>
      <c r="F168" s="111">
        <v>8600</v>
      </c>
      <c r="G168" s="113">
        <f>E168-F168</f>
        <v>63918.3</v>
      </c>
    </row>
    <row r="169" spans="1:7" ht="12.75">
      <c r="A169" s="96" t="s">
        <v>36</v>
      </c>
      <c r="B169" s="97"/>
      <c r="C169" s="321" t="s">
        <v>307</v>
      </c>
      <c r="D169" s="321"/>
      <c r="E169" s="255">
        <f>E170+E171</f>
        <v>72518.3</v>
      </c>
      <c r="F169" s="125">
        <v>8600</v>
      </c>
      <c r="G169" s="114">
        <v>0</v>
      </c>
    </row>
    <row r="170" spans="1:7" ht="13.5" customHeight="1">
      <c r="A170" s="96" t="s">
        <v>47</v>
      </c>
      <c r="B170" s="97"/>
      <c r="C170" s="321" t="s">
        <v>306</v>
      </c>
      <c r="D170" s="321"/>
      <c r="E170" s="263"/>
      <c r="F170" s="165" t="s">
        <v>319</v>
      </c>
      <c r="G170" s="114">
        <f>E170-F170</f>
        <v>0</v>
      </c>
    </row>
    <row r="171" spans="1:7" ht="15" customHeight="1">
      <c r="A171" s="96" t="s">
        <v>43</v>
      </c>
      <c r="B171" s="97"/>
      <c r="C171" s="321" t="s">
        <v>308</v>
      </c>
      <c r="D171" s="321"/>
      <c r="E171" s="263">
        <v>72518.3</v>
      </c>
      <c r="F171" s="125">
        <v>8600</v>
      </c>
      <c r="G171" s="114">
        <f>E171-F171</f>
        <v>63918.3</v>
      </c>
    </row>
    <row r="172" spans="1:7" ht="30.75" customHeight="1">
      <c r="A172" s="84" t="s">
        <v>419</v>
      </c>
      <c r="B172" s="97"/>
      <c r="C172" s="366" t="s">
        <v>416</v>
      </c>
      <c r="D172" s="366"/>
      <c r="E172" s="256">
        <f>E174</f>
        <v>450</v>
      </c>
      <c r="F172" s="125">
        <v>0</v>
      </c>
      <c r="G172" s="114">
        <v>450</v>
      </c>
    </row>
    <row r="173" spans="1:7" ht="15" customHeight="1">
      <c r="A173" s="96" t="s">
        <v>36</v>
      </c>
      <c r="B173" s="97"/>
      <c r="C173" s="320" t="s">
        <v>417</v>
      </c>
      <c r="D173" s="321"/>
      <c r="E173" s="263">
        <f>E174</f>
        <v>450</v>
      </c>
      <c r="F173" s="125">
        <v>0</v>
      </c>
      <c r="G173" s="114"/>
    </row>
    <row r="174" spans="1:7" ht="12" customHeight="1">
      <c r="A174" s="96" t="s">
        <v>49</v>
      </c>
      <c r="B174" s="97"/>
      <c r="C174" s="320" t="s">
        <v>387</v>
      </c>
      <c r="D174" s="321"/>
      <c r="E174" s="263">
        <v>450</v>
      </c>
      <c r="F174" s="165" t="s">
        <v>319</v>
      </c>
      <c r="G174" s="114">
        <f>E174-F174</f>
        <v>450</v>
      </c>
    </row>
    <row r="175" spans="1:7" ht="12.75">
      <c r="A175" s="96" t="s">
        <v>51</v>
      </c>
      <c r="B175" s="97"/>
      <c r="C175" s="320" t="s">
        <v>345</v>
      </c>
      <c r="D175" s="321"/>
      <c r="E175" s="255">
        <f>E176+E177</f>
        <v>0</v>
      </c>
      <c r="F175" s="99">
        <v>0</v>
      </c>
      <c r="G175" s="105">
        <f>G177</f>
        <v>0</v>
      </c>
    </row>
    <row r="176" spans="1:7" ht="12.75">
      <c r="A176" s="182" t="s">
        <v>50</v>
      </c>
      <c r="B176" s="97"/>
      <c r="C176" s="320" t="s">
        <v>349</v>
      </c>
      <c r="D176" s="321"/>
      <c r="E176" s="263">
        <v>0</v>
      </c>
      <c r="F176" s="99">
        <v>0</v>
      </c>
      <c r="G176" s="108" t="s">
        <v>196</v>
      </c>
    </row>
    <row r="177" spans="1:7" ht="16.5" customHeight="1">
      <c r="A177" s="96" t="s">
        <v>51</v>
      </c>
      <c r="B177" s="97"/>
      <c r="C177" s="159" t="s">
        <v>344</v>
      </c>
      <c r="D177" s="98"/>
      <c r="E177" s="263">
        <v>0</v>
      </c>
      <c r="F177" s="99">
        <v>0</v>
      </c>
      <c r="G177" s="105"/>
    </row>
    <row r="178" spans="1:7" ht="16.5" customHeight="1" hidden="1">
      <c r="A178" s="84" t="s">
        <v>216</v>
      </c>
      <c r="B178" s="85"/>
      <c r="C178" s="333" t="s">
        <v>309</v>
      </c>
      <c r="D178" s="333"/>
      <c r="E178" s="254">
        <f>E179</f>
        <v>0</v>
      </c>
      <c r="F178" s="121" t="str">
        <f>F179</f>
        <v>0,00</v>
      </c>
      <c r="G178" s="107">
        <f>G179</f>
        <v>5000</v>
      </c>
    </row>
    <row r="179" spans="1:7" ht="15" customHeight="1" hidden="1">
      <c r="A179" s="96" t="s">
        <v>36</v>
      </c>
      <c r="B179" s="97"/>
      <c r="C179" s="321" t="s">
        <v>311</v>
      </c>
      <c r="D179" s="321"/>
      <c r="E179" s="255">
        <f>E180</f>
        <v>0</v>
      </c>
      <c r="F179" s="108" t="s">
        <v>196</v>
      </c>
      <c r="G179" s="105">
        <f>G180</f>
        <v>5000</v>
      </c>
    </row>
    <row r="180" spans="1:7" ht="18" customHeight="1" hidden="1">
      <c r="A180" s="96" t="s">
        <v>41</v>
      </c>
      <c r="B180" s="97"/>
      <c r="C180" s="320" t="s">
        <v>354</v>
      </c>
      <c r="D180" s="321"/>
      <c r="E180" s="255">
        <v>0</v>
      </c>
      <c r="F180" s="108" t="s">
        <v>196</v>
      </c>
      <c r="G180" s="105">
        <f>G181</f>
        <v>5000</v>
      </c>
    </row>
    <row r="181" spans="1:7" ht="25.5" customHeight="1" hidden="1">
      <c r="A181" s="96" t="s">
        <v>47</v>
      </c>
      <c r="B181" s="97"/>
      <c r="C181" s="321" t="s">
        <v>310</v>
      </c>
      <c r="D181" s="321"/>
      <c r="E181" s="255">
        <v>5000</v>
      </c>
      <c r="F181" s="108" t="s">
        <v>196</v>
      </c>
      <c r="G181" s="105">
        <f>E181-F181</f>
        <v>5000</v>
      </c>
    </row>
    <row r="182" spans="1:7" ht="14.25" customHeight="1" hidden="1">
      <c r="A182" s="84" t="s">
        <v>87</v>
      </c>
      <c r="B182" s="85"/>
      <c r="C182" s="333" t="s">
        <v>217</v>
      </c>
      <c r="D182" s="333"/>
      <c r="E182" s="254"/>
      <c r="F182" s="127"/>
      <c r="G182" s="107"/>
    </row>
    <row r="183" spans="1:7" ht="14.25" customHeight="1" hidden="1">
      <c r="A183" s="96" t="s">
        <v>36</v>
      </c>
      <c r="B183" s="97"/>
      <c r="C183" s="321" t="s">
        <v>218</v>
      </c>
      <c r="D183" s="321"/>
      <c r="E183" s="255"/>
      <c r="F183" s="108"/>
      <c r="G183" s="105"/>
    </row>
    <row r="184" spans="1:7" ht="25.5" hidden="1">
      <c r="A184" s="96" t="s">
        <v>37</v>
      </c>
      <c r="B184" s="97"/>
      <c r="C184" s="321" t="s">
        <v>219</v>
      </c>
      <c r="D184" s="321"/>
      <c r="E184" s="255"/>
      <c r="F184" s="108"/>
      <c r="G184" s="105"/>
    </row>
    <row r="185" spans="1:7" ht="12.75" hidden="1">
      <c r="A185" s="96" t="s">
        <v>38</v>
      </c>
      <c r="B185" s="97"/>
      <c r="C185" s="321" t="s">
        <v>220</v>
      </c>
      <c r="D185" s="321"/>
      <c r="E185" s="264"/>
      <c r="F185" s="108"/>
      <c r="G185" s="105"/>
    </row>
    <row r="186" spans="1:7" ht="13.5" customHeight="1" hidden="1">
      <c r="A186" s="96" t="s">
        <v>40</v>
      </c>
      <c r="B186" s="97"/>
      <c r="C186" s="321" t="s">
        <v>221</v>
      </c>
      <c r="D186" s="321"/>
      <c r="E186" s="255"/>
      <c r="F186" s="108"/>
      <c r="G186" s="167"/>
    </row>
    <row r="187" spans="1:7" ht="13.5" customHeight="1">
      <c r="A187" s="115"/>
      <c r="B187" s="196"/>
      <c r="C187" s="331" t="s">
        <v>450</v>
      </c>
      <c r="D187" s="332"/>
      <c r="E187" s="256">
        <v>33000</v>
      </c>
      <c r="F187" s="252" t="s">
        <v>319</v>
      </c>
      <c r="G187" s="174">
        <v>33000</v>
      </c>
    </row>
    <row r="188" spans="1:7" ht="13.5" customHeight="1">
      <c r="A188" s="96" t="s">
        <v>36</v>
      </c>
      <c r="B188" s="97"/>
      <c r="C188" s="327" t="s">
        <v>451</v>
      </c>
      <c r="D188" s="328"/>
      <c r="E188" s="255">
        <v>33000</v>
      </c>
      <c r="F188" s="165" t="s">
        <v>319</v>
      </c>
      <c r="G188" s="169">
        <v>33000</v>
      </c>
    </row>
    <row r="189" spans="1:7" ht="13.5" customHeight="1">
      <c r="A189" s="96" t="s">
        <v>47</v>
      </c>
      <c r="B189" s="97"/>
      <c r="C189" s="327" t="s">
        <v>354</v>
      </c>
      <c r="D189" s="328"/>
      <c r="E189" s="255"/>
      <c r="F189" s="165" t="s">
        <v>319</v>
      </c>
      <c r="G189" s="169">
        <v>0</v>
      </c>
    </row>
    <row r="190" spans="1:7" ht="13.5" customHeight="1">
      <c r="A190" s="96" t="s">
        <v>43</v>
      </c>
      <c r="B190" s="97"/>
      <c r="C190" s="327" t="s">
        <v>452</v>
      </c>
      <c r="D190" s="328"/>
      <c r="E190" s="255">
        <v>33000</v>
      </c>
      <c r="F190" s="165" t="s">
        <v>319</v>
      </c>
      <c r="G190" s="169">
        <v>33000</v>
      </c>
    </row>
    <row r="191" spans="1:7" ht="54" customHeight="1">
      <c r="A191" s="115" t="s">
        <v>470</v>
      </c>
      <c r="B191" s="196"/>
      <c r="C191" s="331" t="s">
        <v>454</v>
      </c>
      <c r="D191" s="332"/>
      <c r="E191" s="256">
        <v>794595.43</v>
      </c>
      <c r="F191" s="252" t="s">
        <v>319</v>
      </c>
      <c r="G191" s="174">
        <v>100581.7</v>
      </c>
    </row>
    <row r="192" spans="1:7" ht="13.5" customHeight="1">
      <c r="A192" s="96" t="s">
        <v>36</v>
      </c>
      <c r="B192" s="97"/>
      <c r="C192" s="327" t="s">
        <v>455</v>
      </c>
      <c r="D192" s="328"/>
      <c r="E192" s="255">
        <v>794595.43</v>
      </c>
      <c r="F192" s="165" t="s">
        <v>319</v>
      </c>
      <c r="G192" s="169">
        <v>100581.7</v>
      </c>
    </row>
    <row r="193" spans="1:7" ht="13.5" customHeight="1">
      <c r="A193" s="96" t="s">
        <v>47</v>
      </c>
      <c r="B193" s="97"/>
      <c r="C193" s="327" t="s">
        <v>453</v>
      </c>
      <c r="D193" s="328"/>
      <c r="E193" s="255">
        <v>794595.43</v>
      </c>
      <c r="F193" s="165" t="s">
        <v>319</v>
      </c>
      <c r="G193" s="169">
        <v>100581.7</v>
      </c>
    </row>
    <row r="194" spans="1:7" ht="13.5" customHeight="1">
      <c r="A194" s="204" t="s">
        <v>43</v>
      </c>
      <c r="B194" s="205"/>
      <c r="C194" s="329" t="s">
        <v>456</v>
      </c>
      <c r="D194" s="330"/>
      <c r="E194" s="257">
        <v>0</v>
      </c>
      <c r="F194" s="266" t="s">
        <v>319</v>
      </c>
      <c r="G194" s="230">
        <v>0</v>
      </c>
    </row>
    <row r="195" spans="1:7" ht="43.5" customHeight="1">
      <c r="A195" s="276" t="s">
        <v>471</v>
      </c>
      <c r="B195" s="276"/>
      <c r="C195" s="277" t="s">
        <v>473</v>
      </c>
      <c r="D195" s="278"/>
      <c r="E195" s="261">
        <v>110639.87</v>
      </c>
      <c r="F195" s="279" t="s">
        <v>319</v>
      </c>
      <c r="G195" s="172" t="s">
        <v>319</v>
      </c>
    </row>
    <row r="196" spans="1:7" ht="13.5" customHeight="1">
      <c r="A196" s="96" t="s">
        <v>36</v>
      </c>
      <c r="B196" s="250"/>
      <c r="C196" s="322" t="s">
        <v>474</v>
      </c>
      <c r="D196" s="324"/>
      <c r="E196" s="258">
        <v>110639.87</v>
      </c>
      <c r="F196" s="165" t="s">
        <v>319</v>
      </c>
      <c r="G196" s="246" t="s">
        <v>319</v>
      </c>
    </row>
    <row r="197" spans="1:7" ht="13.5" customHeight="1">
      <c r="A197" s="204" t="s">
        <v>43</v>
      </c>
      <c r="B197" s="250"/>
      <c r="C197" s="322" t="s">
        <v>478</v>
      </c>
      <c r="D197" s="324"/>
      <c r="E197" s="258">
        <v>110639.87</v>
      </c>
      <c r="F197" s="165" t="s">
        <v>319</v>
      </c>
      <c r="G197" s="246" t="s">
        <v>319</v>
      </c>
    </row>
    <row r="198" spans="1:7" ht="46.5" customHeight="1">
      <c r="A198" s="276" t="s">
        <v>472</v>
      </c>
      <c r="B198" s="276"/>
      <c r="C198" s="277" t="s">
        <v>476</v>
      </c>
      <c r="D198" s="278"/>
      <c r="E198" s="261">
        <v>100581.7</v>
      </c>
      <c r="F198" s="280" t="s">
        <v>319</v>
      </c>
      <c r="G198" s="281" t="s">
        <v>319</v>
      </c>
    </row>
    <row r="199" spans="1:7" ht="13.5" customHeight="1">
      <c r="A199" s="96" t="s">
        <v>36</v>
      </c>
      <c r="B199" s="250"/>
      <c r="C199" s="322" t="s">
        <v>477</v>
      </c>
      <c r="D199" s="324"/>
      <c r="E199" s="258">
        <v>100581.7</v>
      </c>
      <c r="F199" s="246" t="s">
        <v>319</v>
      </c>
      <c r="G199" s="246" t="s">
        <v>319</v>
      </c>
    </row>
    <row r="200" spans="1:7" ht="13.5" customHeight="1">
      <c r="A200" s="204" t="s">
        <v>43</v>
      </c>
      <c r="B200" s="250"/>
      <c r="C200" s="322" t="s">
        <v>475</v>
      </c>
      <c r="D200" s="324"/>
      <c r="E200" s="258">
        <v>100581.7</v>
      </c>
      <c r="F200" s="246" t="s">
        <v>319</v>
      </c>
      <c r="G200" s="246" t="s">
        <v>319</v>
      </c>
    </row>
    <row r="201" spans="1:7" ht="18" customHeight="1">
      <c r="A201" s="273" t="s">
        <v>222</v>
      </c>
      <c r="B201" s="274"/>
      <c r="C201" s="368" t="s">
        <v>312</v>
      </c>
      <c r="D201" s="368"/>
      <c r="E201" s="275">
        <f>E202+E204</f>
        <v>90000</v>
      </c>
      <c r="F201" s="253">
        <f>F202+F204</f>
        <v>4769.5</v>
      </c>
      <c r="G201" s="253">
        <f>G202</f>
        <v>34230.5</v>
      </c>
    </row>
    <row r="202" spans="1:7" ht="21" customHeight="1">
      <c r="A202" s="96" t="s">
        <v>36</v>
      </c>
      <c r="B202" s="97"/>
      <c r="C202" s="321" t="s">
        <v>313</v>
      </c>
      <c r="D202" s="321"/>
      <c r="E202" s="255">
        <f>E203</f>
        <v>39000</v>
      </c>
      <c r="F202" s="125">
        <f>F203</f>
        <v>4769.5</v>
      </c>
      <c r="G202" s="105">
        <f>G203</f>
        <v>34230.5</v>
      </c>
    </row>
    <row r="203" spans="1:7" ht="18.75" customHeight="1">
      <c r="A203" s="96" t="s">
        <v>48</v>
      </c>
      <c r="B203" s="97"/>
      <c r="C203" s="320" t="s">
        <v>388</v>
      </c>
      <c r="D203" s="321"/>
      <c r="E203" s="255">
        <v>39000</v>
      </c>
      <c r="F203" s="125">
        <v>4769.5</v>
      </c>
      <c r="G203" s="105">
        <f>E203-F203</f>
        <v>34230.5</v>
      </c>
    </row>
    <row r="204" spans="1:7" ht="11.25" customHeight="1">
      <c r="A204" s="96" t="s">
        <v>49</v>
      </c>
      <c r="B204" s="97"/>
      <c r="C204" s="320" t="s">
        <v>346</v>
      </c>
      <c r="D204" s="321"/>
      <c r="E204" s="255">
        <v>51000</v>
      </c>
      <c r="F204" s="160">
        <v>0</v>
      </c>
      <c r="G204" s="108" t="s">
        <v>196</v>
      </c>
    </row>
    <row r="205" spans="1:7" ht="11.25" customHeight="1">
      <c r="A205" s="96" t="s">
        <v>51</v>
      </c>
      <c r="B205" s="97"/>
      <c r="C205" s="320" t="s">
        <v>399</v>
      </c>
      <c r="D205" s="321"/>
      <c r="E205" s="255">
        <v>6000</v>
      </c>
      <c r="F205" s="160">
        <v>0</v>
      </c>
      <c r="G205" s="166" t="s">
        <v>196</v>
      </c>
    </row>
    <row r="206" spans="1:7" ht="26.25" customHeight="1">
      <c r="A206" s="96" t="s">
        <v>482</v>
      </c>
      <c r="B206" s="97"/>
      <c r="C206" s="320" t="s">
        <v>481</v>
      </c>
      <c r="D206" s="321"/>
      <c r="E206" s="255">
        <v>45000</v>
      </c>
      <c r="F206" s="160">
        <v>0</v>
      </c>
      <c r="G206" s="168"/>
    </row>
    <row r="207" spans="1:7" ht="12.75">
      <c r="A207" s="84" t="s">
        <v>57</v>
      </c>
      <c r="B207" s="85"/>
      <c r="C207" s="333" t="s">
        <v>352</v>
      </c>
      <c r="D207" s="333"/>
      <c r="E207" s="254">
        <f aca="true" t="shared" si="10" ref="E207:G209">E208</f>
        <v>12000</v>
      </c>
      <c r="F207" s="87">
        <v>5000</v>
      </c>
      <c r="G207" s="124">
        <f t="shared" si="10"/>
        <v>7000</v>
      </c>
    </row>
    <row r="208" spans="1:7" ht="12.75">
      <c r="A208" s="96" t="s">
        <v>36</v>
      </c>
      <c r="B208" s="97"/>
      <c r="C208" s="320" t="s">
        <v>351</v>
      </c>
      <c r="D208" s="321"/>
      <c r="E208" s="255">
        <f t="shared" si="10"/>
        <v>12000</v>
      </c>
      <c r="F208" s="100">
        <v>5000</v>
      </c>
      <c r="G208" s="114">
        <f t="shared" si="10"/>
        <v>7000</v>
      </c>
    </row>
    <row r="209" spans="1:7" ht="12.75">
      <c r="A209" s="96" t="s">
        <v>58</v>
      </c>
      <c r="B209" s="97"/>
      <c r="C209" s="320" t="s">
        <v>350</v>
      </c>
      <c r="D209" s="321"/>
      <c r="E209" s="255">
        <f t="shared" si="10"/>
        <v>12000</v>
      </c>
      <c r="F209" s="100">
        <v>5000</v>
      </c>
      <c r="G209" s="114">
        <f t="shared" si="10"/>
        <v>7000</v>
      </c>
    </row>
    <row r="210" spans="1:7" ht="43.5" customHeight="1">
      <c r="A210" s="96" t="s">
        <v>59</v>
      </c>
      <c r="B210" s="97"/>
      <c r="C210" s="338" t="s">
        <v>400</v>
      </c>
      <c r="D210" s="339"/>
      <c r="E210" s="255">
        <v>12000</v>
      </c>
      <c r="F210" s="100">
        <v>5000</v>
      </c>
      <c r="G210" s="114">
        <f>E210-F210</f>
        <v>7000</v>
      </c>
    </row>
    <row r="211" spans="1:7" ht="43.5" customHeight="1" hidden="1">
      <c r="A211" s="115" t="s">
        <v>375</v>
      </c>
      <c r="B211" s="97"/>
      <c r="C211" s="372" t="s">
        <v>374</v>
      </c>
      <c r="D211" s="373"/>
      <c r="E211" s="256">
        <f>E213</f>
        <v>0</v>
      </c>
      <c r="F211" s="100">
        <v>0</v>
      </c>
      <c r="G211" s="114"/>
    </row>
    <row r="212" spans="1:7" ht="43.5" customHeight="1" hidden="1">
      <c r="A212" s="208" t="s">
        <v>376</v>
      </c>
      <c r="B212" s="97"/>
      <c r="C212" s="338" t="s">
        <v>373</v>
      </c>
      <c r="D212" s="371"/>
      <c r="E212" s="255">
        <v>0</v>
      </c>
      <c r="F212" s="100">
        <v>0</v>
      </c>
      <c r="G212" s="114"/>
    </row>
    <row r="213" spans="1:7" ht="43.5" customHeight="1" hidden="1">
      <c r="A213" s="208" t="s">
        <v>377</v>
      </c>
      <c r="B213" s="97"/>
      <c r="C213" s="338" t="s">
        <v>389</v>
      </c>
      <c r="D213" s="371"/>
      <c r="E213" s="255"/>
      <c r="F213" s="100">
        <v>0</v>
      </c>
      <c r="G213" s="114"/>
    </row>
    <row r="214" spans="1:7" ht="30" customHeight="1">
      <c r="A214" s="84" t="s">
        <v>75</v>
      </c>
      <c r="B214" s="85"/>
      <c r="C214" s="340" t="s">
        <v>314</v>
      </c>
      <c r="D214" s="341"/>
      <c r="E214" s="254">
        <f>SUM(E215+E218)</f>
        <v>248596</v>
      </c>
      <c r="F214" s="121">
        <v>100243</v>
      </c>
      <c r="G214" s="107">
        <f>G215</f>
        <v>100238</v>
      </c>
    </row>
    <row r="215" spans="1:7" ht="15" customHeight="1">
      <c r="A215" s="96" t="s">
        <v>36</v>
      </c>
      <c r="B215" s="97"/>
      <c r="C215" s="321" t="s">
        <v>315</v>
      </c>
      <c r="D215" s="321"/>
      <c r="E215" s="255">
        <f>E216</f>
        <v>200481</v>
      </c>
      <c r="F215" s="165" t="s">
        <v>487</v>
      </c>
      <c r="G215" s="105">
        <f>G216</f>
        <v>100238</v>
      </c>
    </row>
    <row r="216" spans="1:7" ht="15" customHeight="1">
      <c r="A216" s="96" t="s">
        <v>223</v>
      </c>
      <c r="B216" s="97"/>
      <c r="C216" s="321" t="s">
        <v>316</v>
      </c>
      <c r="D216" s="321"/>
      <c r="E216" s="255">
        <f>E217</f>
        <v>200481</v>
      </c>
      <c r="F216" s="165" t="s">
        <v>487</v>
      </c>
      <c r="G216" s="105">
        <f>G217</f>
        <v>100238</v>
      </c>
    </row>
    <row r="217" spans="1:7" ht="12.75" customHeight="1">
      <c r="A217" s="204" t="s">
        <v>224</v>
      </c>
      <c r="B217" s="205"/>
      <c r="C217" s="325" t="s">
        <v>317</v>
      </c>
      <c r="D217" s="326"/>
      <c r="E217" s="257">
        <v>200481</v>
      </c>
      <c r="F217" s="266" t="s">
        <v>487</v>
      </c>
      <c r="G217" s="167">
        <f>E217-F217</f>
        <v>100238</v>
      </c>
    </row>
    <row r="218" spans="1:7" ht="80.25" customHeight="1">
      <c r="A218" s="272" t="s">
        <v>467</v>
      </c>
      <c r="B218" s="250"/>
      <c r="C218" s="322" t="s">
        <v>464</v>
      </c>
      <c r="D218" s="323"/>
      <c r="E218" s="258">
        <v>48115</v>
      </c>
      <c r="F218" s="246" t="s">
        <v>319</v>
      </c>
      <c r="G218" s="246" t="s">
        <v>319</v>
      </c>
    </row>
    <row r="219" spans="1:7" ht="15" customHeight="1">
      <c r="A219" s="272" t="s">
        <v>468</v>
      </c>
      <c r="B219" s="250"/>
      <c r="C219" s="322" t="s">
        <v>465</v>
      </c>
      <c r="D219" s="323"/>
      <c r="E219" s="258">
        <v>48115</v>
      </c>
      <c r="F219" s="246" t="s">
        <v>319</v>
      </c>
      <c r="G219" s="246" t="s">
        <v>319</v>
      </c>
    </row>
    <row r="220" spans="1:7" ht="14.25" customHeight="1">
      <c r="A220" s="272" t="s">
        <v>469</v>
      </c>
      <c r="B220" s="250"/>
      <c r="C220" s="322" t="s">
        <v>466</v>
      </c>
      <c r="D220" s="323"/>
      <c r="E220" s="258">
        <v>48115</v>
      </c>
      <c r="F220" s="246" t="s">
        <v>319</v>
      </c>
      <c r="G220" s="246" t="s">
        <v>319</v>
      </c>
    </row>
    <row r="221" spans="1:7" ht="14.25" customHeight="1" thickBot="1">
      <c r="A221" s="267" t="s">
        <v>60</v>
      </c>
      <c r="B221" s="268" t="s">
        <v>61</v>
      </c>
      <c r="C221" s="367" t="s">
        <v>62</v>
      </c>
      <c r="D221" s="367"/>
      <c r="E221" s="269">
        <v>0</v>
      </c>
      <c r="F221" s="270">
        <v>192159.9</v>
      </c>
      <c r="G221" s="271" t="s">
        <v>63</v>
      </c>
    </row>
    <row r="222" ht="15" customHeight="1"/>
  </sheetData>
  <sheetProtection/>
  <mergeCells count="215">
    <mergeCell ref="C87:D87"/>
    <mergeCell ref="C111:D111"/>
    <mergeCell ref="C112:D112"/>
    <mergeCell ref="C173:D173"/>
    <mergeCell ref="C166:D166"/>
    <mergeCell ref="C90:D90"/>
    <mergeCell ref="C160:D160"/>
    <mergeCell ref="C161:D161"/>
    <mergeCell ref="C154:D154"/>
    <mergeCell ref="C155:D155"/>
    <mergeCell ref="C213:D213"/>
    <mergeCell ref="C211:D211"/>
    <mergeCell ref="C212:D212"/>
    <mergeCell ref="C73:D73"/>
    <mergeCell ref="C97:D97"/>
    <mergeCell ref="C95:D95"/>
    <mergeCell ref="C129:D129"/>
    <mergeCell ref="C84:D84"/>
    <mergeCell ref="C89:D89"/>
    <mergeCell ref="C172:D172"/>
    <mergeCell ref="C208:D208"/>
    <mergeCell ref="C182:D182"/>
    <mergeCell ref="C183:D183"/>
    <mergeCell ref="C174:D174"/>
    <mergeCell ref="C175:D175"/>
    <mergeCell ref="C178:D178"/>
    <mergeCell ref="C179:D179"/>
    <mergeCell ref="C181:D181"/>
    <mergeCell ref="C185:D185"/>
    <mergeCell ref="C186:D186"/>
    <mergeCell ref="C79:D79"/>
    <mergeCell ref="C80:D80"/>
    <mergeCell ref="C81:D81"/>
    <mergeCell ref="C83:D83"/>
    <mergeCell ref="C201:D201"/>
    <mergeCell ref="C180:D180"/>
    <mergeCell ref="C88:D88"/>
    <mergeCell ref="C176:D176"/>
    <mergeCell ref="C85:D85"/>
    <mergeCell ref="C86:D86"/>
    <mergeCell ref="C221:D221"/>
    <mergeCell ref="C214:D214"/>
    <mergeCell ref="C216:D216"/>
    <mergeCell ref="C171:D171"/>
    <mergeCell ref="C204:D204"/>
    <mergeCell ref="C205:D205"/>
    <mergeCell ref="C209:D209"/>
    <mergeCell ref="C203:D203"/>
    <mergeCell ref="C184:D184"/>
    <mergeCell ref="C210:D210"/>
    <mergeCell ref="C167:D167"/>
    <mergeCell ref="C168:D168"/>
    <mergeCell ref="C169:D169"/>
    <mergeCell ref="C170:D170"/>
    <mergeCell ref="C162:D162"/>
    <mergeCell ref="C163:D163"/>
    <mergeCell ref="C164:D164"/>
    <mergeCell ref="C165:D16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36:D136"/>
    <mergeCell ref="C138:D138"/>
    <mergeCell ref="C144:D144"/>
    <mergeCell ref="C145:D145"/>
    <mergeCell ref="C146:D146"/>
    <mergeCell ref="C147:D147"/>
    <mergeCell ref="C137:D137"/>
    <mergeCell ref="C142:D142"/>
    <mergeCell ref="C143:D143"/>
    <mergeCell ref="C139:D139"/>
    <mergeCell ref="C130:D130"/>
    <mergeCell ref="C131:D131"/>
    <mergeCell ref="C132:D132"/>
    <mergeCell ref="C133:D133"/>
    <mergeCell ref="C134:D134"/>
    <mergeCell ref="C135:D135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05:D105"/>
    <mergeCell ref="C106:D106"/>
    <mergeCell ref="C113:D113"/>
    <mergeCell ref="C114:D114"/>
    <mergeCell ref="C115:D115"/>
    <mergeCell ref="C116:D116"/>
    <mergeCell ref="C107:D107"/>
    <mergeCell ref="C109:D109"/>
    <mergeCell ref="C110:D110"/>
    <mergeCell ref="C102:D102"/>
    <mergeCell ref="C103:D103"/>
    <mergeCell ref="C104:D104"/>
    <mergeCell ref="C91:D91"/>
    <mergeCell ref="C92:D92"/>
    <mergeCell ref="C94:D94"/>
    <mergeCell ref="C96:D96"/>
    <mergeCell ref="C93:D93"/>
    <mergeCell ref="C98:D98"/>
    <mergeCell ref="C99:D99"/>
    <mergeCell ref="C65:D65"/>
    <mergeCell ref="C66:D66"/>
    <mergeCell ref="C67:D67"/>
    <mergeCell ref="C68:D68"/>
    <mergeCell ref="C69:D69"/>
    <mergeCell ref="C72:D72"/>
    <mergeCell ref="C70:D70"/>
    <mergeCell ref="C74:D74"/>
    <mergeCell ref="C71:D71"/>
    <mergeCell ref="C75:D75"/>
    <mergeCell ref="C76:D76"/>
    <mergeCell ref="C77:D77"/>
    <mergeCell ref="C78:D78"/>
    <mergeCell ref="C56:D56"/>
    <mergeCell ref="C60:D60"/>
    <mergeCell ref="C61:D61"/>
    <mergeCell ref="C62:D62"/>
    <mergeCell ref="C63:D63"/>
    <mergeCell ref="C64:D64"/>
    <mergeCell ref="C57:D57"/>
    <mergeCell ref="C59:D59"/>
    <mergeCell ref="C58:D58"/>
    <mergeCell ref="C51:D51"/>
    <mergeCell ref="C52:D52"/>
    <mergeCell ref="C53:D53"/>
    <mergeCell ref="C54:D54"/>
    <mergeCell ref="C55:D55"/>
    <mergeCell ref="C48:D48"/>
    <mergeCell ref="C49:D49"/>
    <mergeCell ref="C50:D50"/>
    <mergeCell ref="C42:D42"/>
    <mergeCell ref="C43:D43"/>
    <mergeCell ref="C44:D44"/>
    <mergeCell ref="C45:D45"/>
    <mergeCell ref="C46:D46"/>
    <mergeCell ref="C47:D47"/>
    <mergeCell ref="C33:D33"/>
    <mergeCell ref="C34:D34"/>
    <mergeCell ref="C25:D25"/>
    <mergeCell ref="C26:D26"/>
    <mergeCell ref="C29:D29"/>
    <mergeCell ref="C27:D27"/>
    <mergeCell ref="C22:D22"/>
    <mergeCell ref="C23:D23"/>
    <mergeCell ref="C24:D24"/>
    <mergeCell ref="C30:D30"/>
    <mergeCell ref="C31:D31"/>
    <mergeCell ref="C32:D32"/>
    <mergeCell ref="F3:F8"/>
    <mergeCell ref="G3:G8"/>
    <mergeCell ref="C11:D11"/>
    <mergeCell ref="C12:D12"/>
    <mergeCell ref="C13:D13"/>
    <mergeCell ref="C14:D14"/>
    <mergeCell ref="A1:E1"/>
    <mergeCell ref="A3:A10"/>
    <mergeCell ref="B3:B10"/>
    <mergeCell ref="C3:D10"/>
    <mergeCell ref="E3:E10"/>
    <mergeCell ref="C15:D15"/>
    <mergeCell ref="C140:D140"/>
    <mergeCell ref="C141:D141"/>
    <mergeCell ref="C35:D35"/>
    <mergeCell ref="C36:D36"/>
    <mergeCell ref="C37:D37"/>
    <mergeCell ref="C38:D38"/>
    <mergeCell ref="C39:D39"/>
    <mergeCell ref="C40:D40"/>
    <mergeCell ref="C41:D41"/>
    <mergeCell ref="C100:D100"/>
    <mergeCell ref="C101:D101"/>
    <mergeCell ref="C108:D108"/>
    <mergeCell ref="C16:D16"/>
    <mergeCell ref="C17:D17"/>
    <mergeCell ref="C28:D28"/>
    <mergeCell ref="C18:D18"/>
    <mergeCell ref="C19:D19"/>
    <mergeCell ref="C20:D20"/>
    <mergeCell ref="C21:D21"/>
    <mergeCell ref="C82:D82"/>
    <mergeCell ref="C215:D215"/>
    <mergeCell ref="C193:D193"/>
    <mergeCell ref="C194:D194"/>
    <mergeCell ref="C187:D187"/>
    <mergeCell ref="C188:D188"/>
    <mergeCell ref="C189:D189"/>
    <mergeCell ref="C190:D190"/>
    <mergeCell ref="C191:D191"/>
    <mergeCell ref="C192:D192"/>
    <mergeCell ref="C207:D207"/>
    <mergeCell ref="C206:D206"/>
    <mergeCell ref="C218:D218"/>
    <mergeCell ref="C219:D219"/>
    <mergeCell ref="C220:D220"/>
    <mergeCell ref="C196:D196"/>
    <mergeCell ref="C197:D197"/>
    <mergeCell ref="C199:D199"/>
    <mergeCell ref="C200:D200"/>
    <mergeCell ref="C217:D217"/>
    <mergeCell ref="C202:D202"/>
  </mergeCells>
  <conditionalFormatting sqref="G218:G221 F135:F143 F146:G148 G113 G117 G135 G149:G150 G125 F160:G161 F167 F151:G153 F154:F156 G154:G159 F114:G116 F118:G120 G121 F122:G124 F131:F132 F169:F174 F126:G129 G130:G133 F137:G137 G162:G177 F202:G220 G138:G145 G63:G65 F66:G67 G68 G74:G83 F14:G15 F33:F34 G16 G19:G22 F17:G18 F22 F61:G62 F69:G73 F24:F29 F103:G105 F75:F83 G24:G37 F38:G50 F57:F59 G48:G60 F52:F53 F84:G101 F178:G200 G111 F112:G112">
    <cfRule type="cellIs" priority="18" dxfId="16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28.625" style="0" customWidth="1"/>
    <col min="3" max="3" width="21.125" style="0" customWidth="1"/>
    <col min="4" max="4" width="17.875" style="0" customWidth="1"/>
    <col min="5" max="5" width="14.125" style="0" customWidth="1"/>
    <col min="6" max="6" width="12.125" style="0" customWidth="1"/>
  </cols>
  <sheetData>
    <row r="1" spans="1:6" ht="12.75">
      <c r="A1" s="390" t="s">
        <v>15</v>
      </c>
      <c r="B1" s="390"/>
      <c r="C1" s="390"/>
      <c r="D1" s="390"/>
      <c r="E1" s="390"/>
      <c r="F1" s="390"/>
    </row>
    <row r="2" spans="1:6" ht="15">
      <c r="A2" s="391" t="s">
        <v>22</v>
      </c>
      <c r="B2" s="391"/>
      <c r="C2" s="391"/>
      <c r="D2" s="391"/>
      <c r="E2" s="391"/>
      <c r="F2" s="391"/>
    </row>
    <row r="3" spans="1:6" ht="13.5" thickBot="1">
      <c r="A3" s="5"/>
      <c r="B3" s="8"/>
      <c r="C3" s="7"/>
      <c r="D3" s="6"/>
      <c r="E3" s="6"/>
      <c r="F3" s="4"/>
    </row>
    <row r="4" spans="1:6" ht="13.5" thickBot="1">
      <c r="A4" s="392" t="s">
        <v>2</v>
      </c>
      <c r="B4" s="393" t="s">
        <v>8</v>
      </c>
      <c r="C4" s="394" t="s">
        <v>20</v>
      </c>
      <c r="D4" s="384" t="s">
        <v>13</v>
      </c>
      <c r="E4" s="384" t="s">
        <v>9</v>
      </c>
      <c r="F4" s="395" t="s">
        <v>12</v>
      </c>
    </row>
    <row r="5" spans="1:6" ht="13.5" thickBot="1">
      <c r="A5" s="392"/>
      <c r="B5" s="393"/>
      <c r="C5" s="394"/>
      <c r="D5" s="384"/>
      <c r="E5" s="384"/>
      <c r="F5" s="395"/>
    </row>
    <row r="6" spans="1:6" ht="13.5" thickBot="1">
      <c r="A6" s="392"/>
      <c r="B6" s="393"/>
      <c r="C6" s="394"/>
      <c r="D6" s="384"/>
      <c r="E6" s="384"/>
      <c r="F6" s="395"/>
    </row>
    <row r="7" spans="1:6" ht="13.5" thickBot="1">
      <c r="A7" s="392"/>
      <c r="B7" s="393"/>
      <c r="C7" s="394"/>
      <c r="D7" s="384"/>
      <c r="E7" s="384"/>
      <c r="F7" s="395"/>
    </row>
    <row r="8" spans="1:6" ht="13.5" thickBot="1">
      <c r="A8" s="392"/>
      <c r="B8" s="393"/>
      <c r="C8" s="394"/>
      <c r="D8" s="384"/>
      <c r="E8" s="384"/>
      <c r="F8" s="395"/>
    </row>
    <row r="9" spans="1:6" ht="13.5" thickBot="1">
      <c r="A9" s="392"/>
      <c r="B9" s="393"/>
      <c r="C9" s="394"/>
      <c r="D9" s="384"/>
      <c r="E9" s="384"/>
      <c r="F9" s="395"/>
    </row>
    <row r="10" spans="1:6" ht="12.75">
      <c r="A10" s="392"/>
      <c r="B10" s="393"/>
      <c r="C10" s="394"/>
      <c r="D10" s="384"/>
      <c r="E10" s="384"/>
      <c r="F10" s="395"/>
    </row>
    <row r="11" spans="1:6" ht="13.5" thickBot="1">
      <c r="A11" s="129">
        <v>1</v>
      </c>
      <c r="B11" s="130">
        <v>2</v>
      </c>
      <c r="C11" s="131">
        <v>3</v>
      </c>
      <c r="D11" s="132" t="s">
        <v>0</v>
      </c>
      <c r="E11" s="133" t="s">
        <v>1</v>
      </c>
      <c r="F11" s="134" t="s">
        <v>10</v>
      </c>
    </row>
    <row r="12" spans="1:6" ht="22.5">
      <c r="A12" s="135" t="s">
        <v>64</v>
      </c>
      <c r="B12" s="136" t="s">
        <v>65</v>
      </c>
      <c r="C12" s="137" t="s">
        <v>225</v>
      </c>
      <c r="D12" s="138">
        <f>D17</f>
        <v>0</v>
      </c>
      <c r="E12" s="138">
        <v>-192159.9</v>
      </c>
      <c r="F12" s="138">
        <v>-192159.9</v>
      </c>
    </row>
    <row r="13" spans="1:6" ht="12.75">
      <c r="A13" s="139" t="s">
        <v>34</v>
      </c>
      <c r="B13" s="386" t="s">
        <v>66</v>
      </c>
      <c r="C13" s="388" t="s">
        <v>225</v>
      </c>
      <c r="D13" s="382" t="s">
        <v>27</v>
      </c>
      <c r="E13" s="382" t="s">
        <v>27</v>
      </c>
      <c r="F13" s="382" t="s">
        <v>27</v>
      </c>
    </row>
    <row r="14" spans="1:6" ht="22.5">
      <c r="A14" s="139" t="s">
        <v>226</v>
      </c>
      <c r="B14" s="387"/>
      <c r="C14" s="389"/>
      <c r="D14" s="383"/>
      <c r="E14" s="383"/>
      <c r="F14" s="383"/>
    </row>
    <row r="15" spans="1:6" ht="12.75">
      <c r="A15" s="139" t="s">
        <v>67</v>
      </c>
      <c r="B15" s="386" t="s">
        <v>68</v>
      </c>
      <c r="C15" s="388" t="s">
        <v>225</v>
      </c>
      <c r="D15" s="382" t="s">
        <v>27</v>
      </c>
      <c r="E15" s="382" t="s">
        <v>27</v>
      </c>
      <c r="F15" s="382" t="s">
        <v>27</v>
      </c>
    </row>
    <row r="16" spans="1:6" ht="22.5">
      <c r="A16" s="139" t="s">
        <v>227</v>
      </c>
      <c r="B16" s="387"/>
      <c r="C16" s="389"/>
      <c r="D16" s="385"/>
      <c r="E16" s="385"/>
      <c r="F16" s="385"/>
    </row>
    <row r="17" spans="1:6" ht="12.75">
      <c r="A17" s="139" t="s">
        <v>67</v>
      </c>
      <c r="B17" s="396" t="s">
        <v>69</v>
      </c>
      <c r="C17" s="398" t="s">
        <v>318</v>
      </c>
      <c r="D17" s="400">
        <f>D19</f>
        <v>0</v>
      </c>
      <c r="E17" s="400">
        <f>E19</f>
        <v>-192159.9</v>
      </c>
      <c r="F17" s="400">
        <f>SUM(F19)</f>
        <v>-192159.9</v>
      </c>
    </row>
    <row r="18" spans="1:6" ht="12.75">
      <c r="A18" s="142" t="s">
        <v>228</v>
      </c>
      <c r="B18" s="397"/>
      <c r="C18" s="399"/>
      <c r="D18" s="401"/>
      <c r="E18" s="401"/>
      <c r="F18" s="401"/>
    </row>
    <row r="19" spans="1:6" ht="22.5">
      <c r="A19" s="135" t="s">
        <v>229</v>
      </c>
      <c r="B19" s="140" t="s">
        <v>69</v>
      </c>
      <c r="C19" s="143" t="s">
        <v>318</v>
      </c>
      <c r="D19" s="138">
        <v>0</v>
      </c>
      <c r="E19" s="138">
        <v>-192159.9</v>
      </c>
      <c r="F19" s="138">
        <v>-192159.9</v>
      </c>
    </row>
    <row r="20" spans="1:6" ht="22.5">
      <c r="A20" s="142" t="s">
        <v>230</v>
      </c>
      <c r="B20" s="144" t="s">
        <v>70</v>
      </c>
      <c r="C20" s="145" t="s">
        <v>231</v>
      </c>
      <c r="D20" s="146">
        <f>D23</f>
        <v>-6223004.07</v>
      </c>
      <c r="E20" s="147">
        <f>E23</f>
        <v>-2489477.72</v>
      </c>
      <c r="F20" s="147">
        <f>F21</f>
        <v>-3733526.35</v>
      </c>
    </row>
    <row r="21" spans="1:6" ht="22.5">
      <c r="A21" s="135" t="s">
        <v>232</v>
      </c>
      <c r="B21" s="148"/>
      <c r="C21" s="143" t="s">
        <v>231</v>
      </c>
      <c r="D21" s="149">
        <v>-6223004.07</v>
      </c>
      <c r="E21" s="141">
        <v>-2489477.72</v>
      </c>
      <c r="F21" s="200">
        <f>F23</f>
        <v>-3733526.35</v>
      </c>
    </row>
    <row r="22" spans="1:6" ht="22.5">
      <c r="A22" s="135" t="s">
        <v>233</v>
      </c>
      <c r="B22" s="148"/>
      <c r="C22" s="143" t="s">
        <v>231</v>
      </c>
      <c r="D22" s="149">
        <v>-6223004.07</v>
      </c>
      <c r="E22" s="141">
        <v>-2489477.72</v>
      </c>
      <c r="F22" s="200">
        <f>F23</f>
        <v>-3733526.35</v>
      </c>
    </row>
    <row r="23" spans="1:6" ht="22.5">
      <c r="A23" s="135" t="s">
        <v>233</v>
      </c>
      <c r="B23" s="148"/>
      <c r="C23" s="143" t="s">
        <v>231</v>
      </c>
      <c r="D23" s="149">
        <v>-6223004.07</v>
      </c>
      <c r="E23" s="141">
        <v>-2489477.72</v>
      </c>
      <c r="F23" s="200">
        <f>D23-E23</f>
        <v>-3733526.35</v>
      </c>
    </row>
    <row r="24" spans="1:6" ht="22.5">
      <c r="A24" s="142" t="s">
        <v>230</v>
      </c>
      <c r="B24" s="150" t="s">
        <v>71</v>
      </c>
      <c r="C24" s="145" t="s">
        <v>234</v>
      </c>
      <c r="D24" s="151">
        <f>D25</f>
        <v>6380528.18</v>
      </c>
      <c r="E24" s="151">
        <f>E27</f>
        <v>2297317.82</v>
      </c>
      <c r="F24" s="152">
        <f>F25</f>
        <v>4083210.36</v>
      </c>
    </row>
    <row r="25" spans="1:6" ht="22.5">
      <c r="A25" s="135" t="s">
        <v>232</v>
      </c>
      <c r="B25" s="136"/>
      <c r="C25" s="143" t="s">
        <v>234</v>
      </c>
      <c r="D25" s="153">
        <v>6380528.18</v>
      </c>
      <c r="E25" s="153">
        <v>2297317.82</v>
      </c>
      <c r="F25" s="201">
        <f>F27</f>
        <v>4083210.36</v>
      </c>
    </row>
    <row r="26" spans="1:6" ht="22.5">
      <c r="A26" s="135" t="s">
        <v>233</v>
      </c>
      <c r="B26" s="136"/>
      <c r="C26" s="143" t="s">
        <v>234</v>
      </c>
      <c r="D26" s="153">
        <v>6380528.18</v>
      </c>
      <c r="E26" s="153">
        <v>2297317.82</v>
      </c>
      <c r="F26" s="201">
        <f>F27</f>
        <v>4083210.36</v>
      </c>
    </row>
    <row r="27" spans="1:6" ht="23.25" thickBot="1">
      <c r="A27" s="135" t="s">
        <v>233</v>
      </c>
      <c r="B27" s="136"/>
      <c r="C27" s="143" t="s">
        <v>234</v>
      </c>
      <c r="D27" s="153">
        <v>6380528.18</v>
      </c>
      <c r="E27" s="153">
        <v>2297317.82</v>
      </c>
      <c r="F27" s="201">
        <f>D27-E27</f>
        <v>4083210.36</v>
      </c>
    </row>
    <row r="28" spans="1:6" ht="12.75">
      <c r="A28" s="154"/>
      <c r="B28" s="155"/>
      <c r="C28" s="156"/>
      <c r="D28" s="157"/>
      <c r="E28" s="157"/>
      <c r="F28" s="158"/>
    </row>
    <row r="29" ht="12.75">
      <c r="A29" s="3" t="s">
        <v>235</v>
      </c>
    </row>
    <row r="30" ht="12.75">
      <c r="A30" s="3" t="s">
        <v>236</v>
      </c>
    </row>
    <row r="31" spans="1:3" ht="12.75">
      <c r="A31" s="3" t="s">
        <v>237</v>
      </c>
      <c r="C31" s="161"/>
    </row>
    <row r="32" ht="12.75">
      <c r="A32" s="3"/>
    </row>
    <row r="33" spans="1:3" ht="12.75">
      <c r="A33" s="3" t="s">
        <v>443</v>
      </c>
      <c r="B33" t="s">
        <v>444</v>
      </c>
      <c r="C33" s="3"/>
    </row>
    <row r="35" ht="12.75">
      <c r="A35" s="2" t="s">
        <v>479</v>
      </c>
    </row>
  </sheetData>
  <sheetProtection/>
  <mergeCells count="23">
    <mergeCell ref="B17:B18"/>
    <mergeCell ref="C17:C18"/>
    <mergeCell ref="D17:D18"/>
    <mergeCell ref="E17:E18"/>
    <mergeCell ref="F17:F18"/>
    <mergeCell ref="C15:C16"/>
    <mergeCell ref="B15:B16"/>
    <mergeCell ref="B13:B14"/>
    <mergeCell ref="C13:C14"/>
    <mergeCell ref="A1:F1"/>
    <mergeCell ref="A2:F2"/>
    <mergeCell ref="A4:A10"/>
    <mergeCell ref="B4:B10"/>
    <mergeCell ref="C4:C10"/>
    <mergeCell ref="E4:E10"/>
    <mergeCell ref="F4:F10"/>
    <mergeCell ref="F13:F14"/>
    <mergeCell ref="D13:D14"/>
    <mergeCell ref="E13:E14"/>
    <mergeCell ref="D4:D10"/>
    <mergeCell ref="F15:F16"/>
    <mergeCell ref="E15:E16"/>
    <mergeCell ref="D15:D16"/>
  </mergeCells>
  <conditionalFormatting sqref="E19">
    <cfRule type="cellIs" priority="13" dxfId="16" operator="equal" stopIfTrue="1">
      <formula>0</formula>
    </cfRule>
  </conditionalFormatting>
  <conditionalFormatting sqref="F17 F19 E20:F27 E12:F12">
    <cfRule type="cellIs" priority="15" dxfId="16" operator="equal" stopIfTrue="1">
      <formula>0</formula>
    </cfRule>
  </conditionalFormatting>
  <conditionalFormatting sqref="E17">
    <cfRule type="cellIs" priority="14" dxfId="16" operator="equal" stopIfTrue="1">
      <formula>0</formula>
    </cfRule>
  </conditionalFormatting>
  <conditionalFormatting sqref="E12">
    <cfRule type="cellIs" priority="12" dxfId="16" operator="equal" stopIfTrue="1">
      <formula>0</formula>
    </cfRule>
  </conditionalFormatting>
  <conditionalFormatting sqref="E27">
    <cfRule type="cellIs" priority="11" dxfId="16" operator="equal" stopIfTrue="1">
      <formula>0</formula>
    </cfRule>
  </conditionalFormatting>
  <conditionalFormatting sqref="E12">
    <cfRule type="cellIs" priority="10" dxfId="16" operator="equal" stopIfTrue="1">
      <formula>0</formula>
    </cfRule>
  </conditionalFormatting>
  <conditionalFormatting sqref="E12">
    <cfRule type="cellIs" priority="9" dxfId="16" operator="equal" stopIfTrue="1">
      <formula>0</formula>
    </cfRule>
  </conditionalFormatting>
  <conditionalFormatting sqref="F19">
    <cfRule type="cellIs" priority="8" dxfId="16" operator="equal" stopIfTrue="1">
      <formula>0</formula>
    </cfRule>
  </conditionalFormatting>
  <conditionalFormatting sqref="F12">
    <cfRule type="cellIs" priority="7" dxfId="16" operator="equal" stopIfTrue="1">
      <formula>0</formula>
    </cfRule>
  </conditionalFormatting>
  <conditionalFormatting sqref="E26">
    <cfRule type="cellIs" priority="6" dxfId="16" operator="equal" stopIfTrue="1">
      <formula>0</formula>
    </cfRule>
  </conditionalFormatting>
  <conditionalFormatting sqref="E25">
    <cfRule type="cellIs" priority="5" dxfId="16" operator="equal" stopIfTrue="1">
      <formula>0</formula>
    </cfRule>
  </conditionalFormatting>
  <conditionalFormatting sqref="E26">
    <cfRule type="cellIs" priority="4" dxfId="16" operator="equal" stopIfTrue="1">
      <formula>0</formula>
    </cfRule>
  </conditionalFormatting>
  <conditionalFormatting sqref="E25">
    <cfRule type="cellIs" priority="3" dxfId="16" operator="equal" stopIfTrue="1">
      <formula>0</formula>
    </cfRule>
  </conditionalFormatting>
  <conditionalFormatting sqref="E12">
    <cfRule type="cellIs" priority="2" dxfId="16" operator="equal" stopIfTrue="1">
      <formula>0</formula>
    </cfRule>
  </conditionalFormatting>
  <conditionalFormatting sqref="F12">
    <cfRule type="cellIs" priority="1" dxfId="16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72</v>
      </c>
      <c r="B1" s="1" t="s">
        <v>1</v>
      </c>
    </row>
    <row r="2" spans="1:2" ht="12.75">
      <c r="A2" t="s">
        <v>73</v>
      </c>
      <c r="B2" s="1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Жерлык</cp:lastModifiedBy>
  <cp:lastPrinted>2019-07-08T03:49:55Z</cp:lastPrinted>
  <dcterms:created xsi:type="dcterms:W3CDTF">1999-06-18T11:49:53Z</dcterms:created>
  <dcterms:modified xsi:type="dcterms:W3CDTF">2019-07-08T03:52:10Z</dcterms:modified>
  <cp:category/>
  <cp:version/>
  <cp:contentType/>
  <cp:contentStatus/>
</cp:coreProperties>
</file>