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55" activeTab="2"/>
  </bookViews>
  <sheets>
    <sheet name="Доходы" sheetId="1" r:id="rId1"/>
    <sheet name="Лист1" sheetId="2" r:id="rId2"/>
    <sheet name="Лист2" sheetId="3" r:id="rId3"/>
    <sheet name="ExportParams" sheetId="4" state="hidden" r:id="rId4"/>
    <sheet name="Лист3" sheetId="5" r:id="rId5"/>
  </sheets>
  <definedNames>
    <definedName name="APPT" localSheetId="0">'Доходы'!$B$36</definedName>
    <definedName name="EXPORT_SRC_CODE">'ExportParams'!$B$2</definedName>
    <definedName name="EXPORT_SRC_KIND">'ExportParams'!$B$1</definedName>
    <definedName name="FILE_NAME" localSheetId="0">'Доходы'!$P$3</definedName>
    <definedName name="FILE_NAME">#REF!</definedName>
    <definedName name="FIO" localSheetId="0">'Доходы'!$K$36</definedName>
    <definedName name="FIO_2">#REF!</definedName>
    <definedName name="FORM_CODE" localSheetId="0">'Доходы'!$P$5</definedName>
    <definedName name="FORM_CODE">#REF!</definedName>
    <definedName name="PARAMS" localSheetId="0">'Доходы'!$P$1</definedName>
    <definedName name="PARAMS">#REF!</definedName>
    <definedName name="PERIOD" localSheetId="0">'Доходы'!$P$6</definedName>
    <definedName name="PERIOD">#REF!</definedName>
    <definedName name="RANGE_NAMES" localSheetId="0">'Доходы'!$P$9</definedName>
    <definedName name="RANGE_NAMES">#REF!</definedName>
    <definedName name="RBEGIN_1" localSheetId="0">'Доходы'!$B$21</definedName>
    <definedName name="REG_DATE" localSheetId="0">'Доходы'!$P$4</definedName>
    <definedName name="REG_DATE">#REF!</definedName>
    <definedName name="REND_1" localSheetId="0">'Доходы'!#REF!</definedName>
    <definedName name="SIGN" localSheetId="0">'Доходы'!$B$35:$K$36</definedName>
    <definedName name="SRC_CODE" localSheetId="0">'Доходы'!$P$8</definedName>
    <definedName name="SRC_CODE">#REF!</definedName>
    <definedName name="SRC_KIND" localSheetId="0">'Доходы'!$P$7</definedName>
    <definedName name="SRC_KIND">#REF!</definedName>
  </definedNames>
  <calcPr fullCalcOnLoad="1"/>
</workbook>
</file>

<file path=xl/sharedStrings.xml><?xml version="1.0" encoding="utf-8"?>
<sst xmlns="http://schemas.openxmlformats.org/spreadsheetml/2006/main" count="1830" uniqueCount="604">
  <si>
    <t>RESPPERSONS&amp;=</t>
  </si>
  <si>
    <t>ОТЧЕТ ОБ ИСПОЛНЕНИИ БЮДЖЕТА</t>
  </si>
  <si>
    <t xml:space="preserve">  Форма по ОКУД</t>
  </si>
  <si>
    <t>0503117</t>
  </si>
  <si>
    <t>на 01 июля 2022 года</t>
  </si>
  <si>
    <t xml:space="preserve">                   Дата</t>
  </si>
  <si>
    <t xml:space="preserve">             по ОКПО</t>
  </si>
  <si>
    <t>Наименование органа, организующего исполнение бюджета</t>
  </si>
  <si>
    <t>Администрация Жерлыкского сельсовета Минусинского района Красноярского края</t>
  </si>
  <si>
    <t xml:space="preserve">    Глава по БК</t>
  </si>
  <si>
    <t>Наименование публично-правового образования:</t>
  </si>
  <si>
    <t>по ОКТМО</t>
  </si>
  <si>
    <t>Периодичность: месячная</t>
  </si>
  <si>
    <t>Единица измерения: руб.</t>
  </si>
  <si>
    <t xml:space="preserve">             по ОКЕИ</t>
  </si>
  <si>
    <t xml:space="preserve">                                 1. Доходы бюджета</t>
  </si>
  <si>
    <t xml:space="preserve"> Наименование показателя</t>
  </si>
  <si>
    <t>Утвержденные бюджетные назначения</t>
  </si>
  <si>
    <t>исполнено</t>
  </si>
  <si>
    <t>Неисполненные назначения</t>
  </si>
  <si>
    <t>№ п/п</t>
  </si>
  <si>
    <t>код главного администратора</t>
  </si>
  <si>
    <t>код группы</t>
  </si>
  <si>
    <t>код подгруппы</t>
  </si>
  <si>
    <t>код статьи</t>
  </si>
  <si>
    <t xml:space="preserve"> код подстатьи</t>
  </si>
  <si>
    <t>код элемента</t>
  </si>
  <si>
    <t>код вида доходов</t>
  </si>
  <si>
    <t>код классификации операций сектора управления</t>
  </si>
  <si>
    <t>4</t>
  </si>
  <si>
    <t>5</t>
  </si>
  <si>
    <t>6</t>
  </si>
  <si>
    <t>Доходы бюджета- всего</t>
  </si>
  <si>
    <t>в том числе</t>
  </si>
  <si>
    <t>НАЛОГОВЫЕ И НЕНАЛОГОВЫЕ ДОХОДЫ</t>
  </si>
  <si>
    <t>000</t>
  </si>
  <si>
    <t>1</t>
  </si>
  <si>
    <t>00</t>
  </si>
  <si>
    <t>0000</t>
  </si>
  <si>
    <t>НАЛОГИ НА ПРИБЫЛЬ, ДОХОДЫ</t>
  </si>
  <si>
    <t>182</t>
  </si>
  <si>
    <t>01</t>
  </si>
  <si>
    <t>Налог на доходы физических лиц</t>
  </si>
  <si>
    <t>02</t>
  </si>
  <si>
    <t>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</si>
  <si>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</si>
  <si>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010</t>
  </si>
  <si>
    <t>1000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</si>
  <si>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</si>
  <si>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2100</t>
  </si>
  <si>
    <t>3000</t>
  </si>
  <si>
    <t>4000</t>
  </si>
  <si>
    <t>020</t>
  </si>
  <si>
    <t>030</t>
  </si>
  <si>
    <t>Налог на доходы физических лиц с доходов, полученных физическими лицами в соответствии со статьей 228 Налогового кодекса Российской Федерации</t>
  </si>
  <si>
    <t>05</t>
  </si>
  <si>
    <t>03</t>
  </si>
  <si>
    <t>НАЛОГИ НА ТОВАРЫ (РАБОТЫ, УСЛУГИ), РЕАЛИЗУЕМЫЕ НА ТЕРРИТОРИИ РОССИЙСКОЙ ФЕДЕРАЦИИ</t>
  </si>
  <si>
    <t>100</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</si>
  <si>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</si>
  <si>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</si>
  <si>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230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</si>
  <si>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</si>
  <si>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240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</si>
  <si>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</si>
  <si>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250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</si>
  <si>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</si>
  <si>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260</t>
  </si>
  <si>
    <t>НАЛОГИ НА СОВОКУПНЫЙ ДОХОД</t>
  </si>
  <si>
    <t>Единый сельскохозяйственный налог</t>
  </si>
  <si>
    <t>НАЛОГИ НА ИМУЩЕСТВО</t>
  </si>
  <si>
    <t>06</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</si>
  <si>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</si>
  <si>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</si>
  <si>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10</t>
  </si>
  <si>
    <t>Налог на имущество физических лиц, взимаемый по ставкам, применяемым к объектам налогообложения, расположенным в границах поселений (сумма платежа (перерасчеты, недоимка и задолжность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</si>
  <si>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</si>
  <si>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Налог</t>
  </si>
  <si>
    <t>Земельный налог</t>
  </si>
  <si>
    <t>Земельный налог с организаций, обладающих земельным участком, расположенным в границах поселений</t>
  </si>
  <si>
    <t>033</t>
  </si>
  <si>
    <t>Земельный налог с физических лиц, обладающих земельным участком, расположенным в границах поселений</t>
  </si>
  <si>
    <t>040</t>
  </si>
  <si>
    <t>043</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</si>
  <si>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</si>
  <si>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t>
  </si>
  <si>
    <t>812</t>
  </si>
  <si>
    <t>08</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</si>
  <si>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</si>
  <si>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04</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</si>
  <si>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</si>
  <si>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Налог на прибыль организаций, зачислявшийся до 1 января 2005 года в местные бюджеты</t>
  </si>
  <si>
    <t>09</t>
  </si>
  <si>
    <t>053</t>
  </si>
  <si>
    <t>Доходы от использования имущества, находящегося в государственной и муниципальной собственности</t>
  </si>
  <si>
    <t>11</t>
  </si>
  <si>
    <t>Доходы, получаемые в виде арендной или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</si>
  <si>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</si>
  <si>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</si>
  <si>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</si>
  <si>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013</t>
  </si>
  <si>
    <t>815</t>
  </si>
  <si>
    <t>Доходы от продажи материальных и нематериальных активов</t>
  </si>
  <si>
    <t>14</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</si>
  <si>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</si>
  <si>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430</t>
  </si>
  <si>
    <t>Доходы от продажи земельных участков, государственная собственность на которые не разграничена</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</si>
  <si>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</si>
  <si>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025</t>
  </si>
  <si>
    <t>ДОХОДЫ ОТ ПРОДАЖИ МАТЕРИАЛЬНЫХ И НЕМАТЕРИАЛЬНЫХ АКТИВОВ</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</si>
  <si>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</si>
  <si>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Доходы от поступления взысканий (штрафов) и иных сумм в возмещение ущерба, зачисляемые в бюджет сельских поселений</t>
  </si>
  <si>
    <t>16</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</si>
  <si>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</si>
  <si>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140</t>
  </si>
  <si>
    <t>Денежные взыскания (штрафы) за нарушение законодательства Российской Федерации о контрактной системе в сфере закупок товаров, работ,...</t>
  </si>
  <si>
    <t>33</t>
  </si>
  <si>
    <t>050</t>
  </si>
  <si>
    <t>6000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</si>
  <si>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</si>
  <si>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51</t>
  </si>
  <si>
    <t>Невыясненные поступления, зачиляемые в бюджеты поселений</t>
  </si>
  <si>
    <t>17</t>
  </si>
  <si>
    <t>180</t>
  </si>
  <si>
    <t>БЕЗВОЗМЕЗДНЫЕ ПОСТУПЛЕНИЯ</t>
  </si>
  <si>
    <t>2</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</si>
  <si>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</si>
  <si>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</si>
  <si>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150</t>
  </si>
  <si>
    <t>Дотации на выравнивание бюджетной обеспеченности</t>
  </si>
  <si>
    <t>001</t>
  </si>
  <si>
    <t>Дотации бюджетам поселений на выравнивание бюджетной обеспеченности</t>
  </si>
  <si>
    <t>15</t>
  </si>
  <si>
    <t>Дотации бюджетам поселений на выравнивание бюджетной обеспеченности из краевого бюджета</t>
  </si>
  <si>
    <t>7601</t>
  </si>
  <si>
    <t>Дотации бюджетам поселений на выравнивание бюджетной обеспеченности из районного бюджета</t>
  </si>
  <si>
    <t>8601</t>
  </si>
  <si>
    <t>Субсидии бюджетам муниципальных образований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(минимальный размер оплаты труда)</t>
  </si>
  <si>
    <t>999</t>
  </si>
  <si>
    <t>1021</t>
  </si>
  <si>
    <t>151</t>
  </si>
  <si>
    <t>Субсидии бюджетам муниципальных образований на содержание автомобильных дорог общего пользования местного значения сельских поселений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 Красноярского края»</t>
  </si>
  <si>
    <t>7508</t>
  </si>
  <si>
    <t>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 городских и сельских поселенией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 Красноярского края"</t>
  </si>
  <si>
    <t>7594</t>
  </si>
  <si>
    <t>Субсидии бюджетам бюджетной системы Российсуой Федерации (межбюджетные субсидии)</t>
  </si>
  <si>
    <t>29</t>
  </si>
  <si>
    <t>Прочие субсидии</t>
  </si>
  <si>
    <t>Прочие субсидии бюджетам сельских поселений</t>
  </si>
  <si>
    <t>Прочие субсидии бюджетам сельских поселений (на частичное финансирование (возмещение) расходов на повышение с 1 октября 2020 года размеров оплаты труда отдельным категориям работников бюджетной сферы Красноярского края))</t>
  </si>
  <si>
    <t>1035</t>
  </si>
  <si>
    <t>Прочие субсидии бюджетам сельских поселений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t>
  </si>
  <si>
    <t>1036</t>
  </si>
  <si>
    <t>Прочие субсидии бюджетам сельских поселений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</si>
  <si>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1049</t>
  </si>
  <si>
    <t>Прочие субсидии бюджетам сельских поселений (не реализацию мероприятий, направленных на повышение безопасности дорожного движения, за счет средств дорожного фонда Красноярского края</t>
  </si>
  <si>
    <t>1060</t>
  </si>
  <si>
    <t>Прочие субсидии бюджетам сельских поселений (на обеспечение первичных мер пожарной безопасности)</t>
  </si>
  <si>
    <t>7412</t>
  </si>
  <si>
    <t>Прочие субсидии бюджетам сельских поселений (на обустройство улично-дорожной сети вблизи образовательных организаций для обеспечения безопасности дорожного движения )</t>
  </si>
  <si>
    <t>7427</t>
  </si>
  <si>
    <t>Прочие субсидии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t>
  </si>
  <si>
    <t xml:space="preserve">Прочие субсидии бюджетам сельских поселений (на капитальный ремонт и ремонт автомобильных дорог общего пользования местного значения за счет средств дорожного фонда Красноярского края) </t>
  </si>
  <si>
    <t>7509</t>
  </si>
  <si>
    <t xml:space="preserve">Прочии субсидии бюджетам сельских поселений за счет средств краевого бюджета на на осуществление расходов, направленных на реализацию мероприятий по поддержке местных инициатив поселениями района в рамках других непрограммных расходов </t>
  </si>
  <si>
    <t>7641</t>
  </si>
  <si>
    <t>Субвенции бюджетам бюджетной системы Российской Федерации</t>
  </si>
  <si>
    <t>30</t>
  </si>
  <si>
    <t>Субвенции местным бюджетам на выполнение передаваемых полномочий субъектов Российской Федерации</t>
  </si>
  <si>
    <t>024</t>
  </si>
  <si>
    <t>Субвенции бюджетам поселений на выполнение передаваемых полномочий субъектов Российской Федерации</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</si>
  <si>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t>
  </si>
  <si>
    <t>7514</t>
  </si>
  <si>
    <t>Субвенции бюджетам на осуществление первичного воинского учета на территориях, где отсутствуют военные комиссариаты</t>
  </si>
  <si>
    <t>35</t>
  </si>
  <si>
    <t>118</t>
  </si>
  <si>
    <t>Субвенции бюджетам поселений на осуществление первичного воинского учета на территориях, где отсутствуют военные комиссариаты</t>
  </si>
  <si>
    <t xml:space="preserve">Прочие межбюджетные трансферты, передаваемые бюджетам </t>
  </si>
  <si>
    <t>40</t>
  </si>
  <si>
    <t xml:space="preserve">Прочие межбюджетные трансферты, передаваемые бюджетам сельских поселений </t>
  </si>
  <si>
    <t>49</t>
  </si>
  <si>
    <t>Прочие межбюджетные трансферты, передаваемые бюджетам сельских поселений (из резервного фонда администрации Минусинского района)</t>
  </si>
  <si>
    <t>0020</t>
  </si>
  <si>
    <t>Прочие межбюджетные трансферты, передаваемые бюджетам сельских поселений (на частичную компенсацию расходов на повышение оплаты труда отдельным категориям работников бюджетной сферы Красноярского края)</t>
  </si>
  <si>
    <t>2724</t>
  </si>
  <si>
    <t>Прочие межбюджетные трансферты, передаваемые бюджетам сельских поселений (за содействие развитию налогового потенциала)</t>
  </si>
  <si>
    <t>7745</t>
  </si>
  <si>
    <t>Прочие межбюджетные трансферты, передаваемые бюджетам сельских поселений (на частичную компенсацию расходов на повышение оплаты труда отдедьным категориям работников бюджетной сферы категориям работников бюджетной сферы Красноярского края по минестерству финансов Красноярского края)</t>
  </si>
  <si>
    <t>Прочие межбюджетные трансферты, передаваемые бюджетам сельских поселений (на обеспечение первичных мер пожарной безопасности)</t>
  </si>
  <si>
    <t>Прочие межбюджетные трансферты, передаваемые бюджетам сельских поселений на поддержку мер по обеспечению сбалансированности бюджетов из районного бюджета</t>
  </si>
  <si>
    <t>8602</t>
  </si>
  <si>
    <t>Безвозмездные поступления от негосударственных организаций</t>
  </si>
  <si>
    <t>Безвозмездные поступления от негосударственных организаций в бюджеты сельских поселений (ППМИ)</t>
  </si>
  <si>
    <t>099</t>
  </si>
  <si>
    <t>Прочие безвозмездные поступления в бюджеты сельских поселений (ППМИ)</t>
  </si>
  <si>
    <t>07</t>
  </si>
  <si>
    <t xml:space="preserve">Прочие безвозмездные поступления в бюджеты сельских поселений </t>
  </si>
  <si>
    <t>ВСЕГО ДОХОДОВ</t>
  </si>
  <si>
    <t xml:space="preserve">                          2. Расходы бюджета</t>
  </si>
  <si>
    <t>Форма 0503117  с.2</t>
  </si>
  <si>
    <t>Код строки</t>
  </si>
  <si>
    <t>Код расхода по бюджетной классификации</t>
  </si>
  <si>
    <t>Исполнено</t>
  </si>
  <si>
    <t>Расходы бюджета - всего</t>
  </si>
  <si>
    <t>200</t>
  </si>
  <si>
    <t>*** 96000000000000 000</t>
  </si>
  <si>
    <t>в том числе:</t>
  </si>
  <si>
    <t>Функционирование высшего должностного лица субъекта Российской Федерации и муниципального образования</t>
  </si>
  <si>
    <t>000 0102 1920000200 120 0000</t>
  </si>
  <si>
    <t>Расходы</t>
  </si>
  <si>
    <t xml:space="preserve">000 0102 1920000200 120 0200 </t>
  </si>
  <si>
    <t>Оплата труда и начисления на выплаты по оплате труда</t>
  </si>
  <si>
    <t xml:space="preserve">000 0102 1920000200 120 0210 </t>
  </si>
  <si>
    <t>Заработная плата</t>
  </si>
  <si>
    <t xml:space="preserve">000 0102 1920000200 121 0211 </t>
  </si>
  <si>
    <t xml:space="preserve">000 0102 1920000200 121 0266 </t>
  </si>
  <si>
    <t>Начисления на выплаты по оплате труда</t>
  </si>
  <si>
    <t xml:space="preserve">000 0102 1920000200 129 0213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</si>
  <si>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 Фонд оплаты труда государственных (муниципальных) органов и взносы по обязательному социальному страхованию</t>
  </si>
  <si>
    <t xml:space="preserve">000 0104 1920000100 120 0000 </t>
  </si>
  <si>
    <t xml:space="preserve">000 0104 1920000100 120 0200 </t>
  </si>
  <si>
    <t>000 0104 1920000100 120 0210</t>
  </si>
  <si>
    <t xml:space="preserve">000 0104 1920000100 121 0211 </t>
  </si>
  <si>
    <t>Прочие выплаты</t>
  </si>
  <si>
    <t xml:space="preserve">000 0104 1920000100 122 0212 </t>
  </si>
  <si>
    <t xml:space="preserve">000 0104 1920000100 129 0213 </t>
  </si>
  <si>
    <t>Расходы на региональные выплаты и выплаты, обеспечивающие уровень зарботной платы работников бюджетной сферы не ниже размера минимальной заработной платы (минимального размера оплаты труда) в рамках непрограммных расходов сельсовета</t>
  </si>
  <si>
    <t xml:space="preserve">000 0104 1920010490 120 0000 </t>
  </si>
  <si>
    <t xml:space="preserve">000 0104 1920010490 120 0200 </t>
  </si>
  <si>
    <t xml:space="preserve">000 0104 1920010490 120 0210 </t>
  </si>
  <si>
    <t>000 0104 1920010490 121 0211</t>
  </si>
  <si>
    <t>000 0104 1920010490 129 0213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</si>
  <si>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 Иные выплаты персоналу государственных (муниципальных) органов, за исключением фонда оплаты труда</t>
  </si>
  <si>
    <t xml:space="preserve">000 0104 1920000100 122 0000 </t>
  </si>
  <si>
    <t xml:space="preserve">000 0104 1920000100 122 0200 </t>
  </si>
  <si>
    <t>Транспортные услуги</t>
  </si>
  <si>
    <t xml:space="preserve">000 0104 1920000100 122 0222 </t>
  </si>
  <si>
    <t>0,00</t>
  </si>
  <si>
    <t>Прочие работы, услуги</t>
  </si>
  <si>
    <t xml:space="preserve">000 0104 1920000100 122 0226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</si>
  <si>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</si>
  <si>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000 0104 1920000100 244 0000</t>
  </si>
  <si>
    <t>000 0104 1920000100 244 0200</t>
  </si>
  <si>
    <t>Оплата работ, услуг</t>
  </si>
  <si>
    <t xml:space="preserve">000 0104 1920000100 244 0220 </t>
  </si>
  <si>
    <t>Услуги связи</t>
  </si>
  <si>
    <t xml:space="preserve">000 0104 1920000100 244 0221 </t>
  </si>
  <si>
    <t xml:space="preserve">000 0104 1920000100 244 0222 </t>
  </si>
  <si>
    <t>Арендная плата за пользование имуществом</t>
  </si>
  <si>
    <t xml:space="preserve">000 0104 1920000100 244 0224 </t>
  </si>
  <si>
    <t>Работы, услуги по содержанию имущества</t>
  </si>
  <si>
    <t xml:space="preserve">000 0104 1920000100 244 0225 </t>
  </si>
  <si>
    <t xml:space="preserve">000 0104 1920000100 244 0226 </t>
  </si>
  <si>
    <t>Прочие расходы</t>
  </si>
  <si>
    <t>000 0104 1920000100 244 0227</t>
  </si>
  <si>
    <t>0</t>
  </si>
  <si>
    <t>Страхование</t>
  </si>
  <si>
    <t xml:space="preserve">000 0104 1920000100 244 0227 </t>
  </si>
  <si>
    <t>Поступление нефинансовых активов</t>
  </si>
  <si>
    <t xml:space="preserve">000 0104 1920000100 244 0300 </t>
  </si>
  <si>
    <t>Увеличение стоимости основных средств</t>
  </si>
  <si>
    <t xml:space="preserve">000 0104 1920000100 244 0310 </t>
  </si>
  <si>
    <t>Увеличение стоимости горюче-смазочных материалов</t>
  </si>
  <si>
    <t xml:space="preserve">000 0104 1920000100 244 0343 </t>
  </si>
  <si>
    <t>Увеличение стоимости прочих  запасов (материалов)</t>
  </si>
  <si>
    <t>000 0104 1920000100 244 0344</t>
  </si>
  <si>
    <t>Увеличение стоимости прочих оборотных запасов (материалов)</t>
  </si>
  <si>
    <t>000 0104 1920000100 244 0346</t>
  </si>
  <si>
    <t>000 0104 1920000100 247 0200</t>
  </si>
  <si>
    <t>000 0104 1920000100 247 0220</t>
  </si>
  <si>
    <t>Коммунальные услуги</t>
  </si>
  <si>
    <t>000 0104 1920000100 247 0223</t>
  </si>
  <si>
    <t xml:space="preserve">000 0104 1920000100 853 0200 </t>
  </si>
  <si>
    <t xml:space="preserve">000 0104 1920000100 853 0290 </t>
  </si>
  <si>
    <t>Уплата налогов, сборов и других платежей</t>
  </si>
  <si>
    <t>000 0104 1920000100 853 0295</t>
  </si>
  <si>
    <t>Обеспечение проведение выборов и референдумов</t>
  </si>
  <si>
    <t xml:space="preserve">000 0107 1950000500 880 0000 </t>
  </si>
  <si>
    <t xml:space="preserve">000 0107 1950000500 880 0200 </t>
  </si>
  <si>
    <t>Специальные расходы</t>
  </si>
  <si>
    <t>000 0107 1950000500 880 0297</t>
  </si>
  <si>
    <t>000 0104 1920000101 120 0000</t>
  </si>
  <si>
    <t>000 0104 1920000101 120 0200</t>
  </si>
  <si>
    <t>000 0104 1920000101 120 0210</t>
  </si>
  <si>
    <t>000 0104 1920000101 120 0211</t>
  </si>
  <si>
    <t>000 0104 1920000101 120 0266</t>
  </si>
  <si>
    <t>000 0104 1920000101 120 0213</t>
  </si>
  <si>
    <t xml:space="preserve">000 0104 1920000888 110 0000 </t>
  </si>
  <si>
    <t xml:space="preserve">000 0104 1920000888 120 0200 </t>
  </si>
  <si>
    <t>000 0104 1920000888 120 0210</t>
  </si>
  <si>
    <t xml:space="preserve">000 0104 1920000888 121 0211 </t>
  </si>
  <si>
    <t xml:space="preserve">000 0104 1920000888 122 0212 </t>
  </si>
  <si>
    <t xml:space="preserve">000 0104 1920000888 129 0213 </t>
  </si>
  <si>
    <t>20513,40</t>
  </si>
  <si>
    <t>Расходв на содержание водителей и персонала по охране и обслуживанию административных зданий в рамках непрограммных расходов сельсовета</t>
  </si>
  <si>
    <t xml:space="preserve">000 0104 1920000101 120 0000 </t>
  </si>
  <si>
    <t>10773,40</t>
  </si>
  <si>
    <t xml:space="preserve">000 0104 1920000101 120 0200 </t>
  </si>
  <si>
    <t xml:space="preserve">000 0104 1920000101 121 0211 </t>
  </si>
  <si>
    <t xml:space="preserve">000 0104 1920000101 122 0212 </t>
  </si>
  <si>
    <t xml:space="preserve">000 0104 1920000101 129 0213 </t>
  </si>
  <si>
    <t>Другие общегосударственные вопросы</t>
  </si>
  <si>
    <t>000 0111 1930000200 870 000</t>
  </si>
  <si>
    <t>000 0111 1930000200 870 200</t>
  </si>
  <si>
    <t>000 0111 1930000200 870 296</t>
  </si>
  <si>
    <t xml:space="preserve">000 0113 1940000300 853 0000 </t>
  </si>
  <si>
    <t xml:space="preserve">000 0113 1940000300 853 0200 </t>
  </si>
  <si>
    <t>000 0113 1940000300 853 0296</t>
  </si>
  <si>
    <t xml:space="preserve">000 0113 1940000400 244 0000 </t>
  </si>
  <si>
    <t xml:space="preserve">000 0113 1940000400 244 0200 </t>
  </si>
  <si>
    <t>Увеличение стоимости материальных запасов</t>
  </si>
  <si>
    <t xml:space="preserve">000 0113 1940000400 244 0226 </t>
  </si>
  <si>
    <t>000 0113 1940075140 120 000</t>
  </si>
  <si>
    <t>000 0113 1940075140 121 211</t>
  </si>
  <si>
    <t>000 0113 1940075140 129 213</t>
  </si>
  <si>
    <t xml:space="preserve">000 0113 1940075140 244 0000 </t>
  </si>
  <si>
    <t>000 0113 1940075140 244 0300</t>
  </si>
  <si>
    <t xml:space="preserve">000 0113 1940075140 244 0346 </t>
  </si>
  <si>
    <t>Мобилизационная и вневойсковая подготовка</t>
  </si>
  <si>
    <t xml:space="preserve">000 0203 1940051180 120 0000 </t>
  </si>
  <si>
    <t xml:space="preserve">000 0203 1940051180 120 0200 </t>
  </si>
  <si>
    <t xml:space="preserve">000 0203 1940051180 120 0210 </t>
  </si>
  <si>
    <t xml:space="preserve">000 0203 1940051180 121 0211 </t>
  </si>
  <si>
    <t xml:space="preserve">000 0203 1940051180 129 0213 </t>
  </si>
  <si>
    <t xml:space="preserve">000 0203 1940051180 244 0000 </t>
  </si>
  <si>
    <t xml:space="preserve">000 0203 1940051180 244 0200 </t>
  </si>
  <si>
    <t>Услуги по содержанию имущества</t>
  </si>
  <si>
    <t>000 0203 1940051180 244 0225</t>
  </si>
  <si>
    <t xml:space="preserve">000 0203 1940051180 244 0300 </t>
  </si>
  <si>
    <t xml:space="preserve">000 0203 1940051180 244 0310 </t>
  </si>
  <si>
    <t>000 0203 1940051180 244 0346</t>
  </si>
  <si>
    <t>Защита населения и территории от чрезвычайных ситуаций природного и техногенного характера, гражданская оборона - Прочие закупки</t>
  </si>
  <si>
    <t xml:space="preserve">000 0309 1510088520 244 0000 </t>
  </si>
  <si>
    <t xml:space="preserve">000 0309 1510088520 244 0200 </t>
  </si>
  <si>
    <t xml:space="preserve">000 0309 1510088520 244 0220 </t>
  </si>
  <si>
    <t xml:space="preserve">000 0309 1518852 244 224 </t>
  </si>
  <si>
    <t xml:space="preserve">000 0309 1510088520 244 0225 </t>
  </si>
  <si>
    <t xml:space="preserve">000 0309 1510088520 244 0226 </t>
  </si>
  <si>
    <t>000 0309 1518852 244 300</t>
  </si>
  <si>
    <t>000 0309 1510088520 244  0300</t>
  </si>
  <si>
    <t>000 0309 1510088520 244 0310</t>
  </si>
  <si>
    <t>000 0309 1510088520 244 0346</t>
  </si>
  <si>
    <t>Расходы за счет резервного фонда администрации Минусинского района</t>
  </si>
  <si>
    <t xml:space="preserve">000 0310 15100885200 244 0000 </t>
  </si>
  <si>
    <t>000 0310 1510088520 244  0200</t>
  </si>
  <si>
    <t>000 0310 1510088520 244 0225</t>
  </si>
  <si>
    <t>000 0310 1510088520 244 0226</t>
  </si>
  <si>
    <t>000 0310 1510088520 244 0300</t>
  </si>
  <si>
    <t>000 0310 1510088520 244 0310</t>
  </si>
  <si>
    <t>13190</t>
  </si>
  <si>
    <t>000 0310 1510088520 244 0346</t>
  </si>
  <si>
    <t>1400</t>
  </si>
  <si>
    <t>Обеспечение пожарной безопасности</t>
  </si>
  <si>
    <t>000 0310 15100S4120 244 0000</t>
  </si>
  <si>
    <t>000 0310 15100S4120 244 0200</t>
  </si>
  <si>
    <t>000 0310 15100S4120 244 0220</t>
  </si>
  <si>
    <t>000 0310 15100S4120 244 0225</t>
  </si>
  <si>
    <t>000 0310 15100S4120 244 0226</t>
  </si>
  <si>
    <t xml:space="preserve">000 0310 1510074120 244 0220 </t>
  </si>
  <si>
    <t xml:space="preserve">000 0310 1510074120 244 0225 </t>
  </si>
  <si>
    <t xml:space="preserve">000 0310 1510074120 244 0226 </t>
  </si>
  <si>
    <t xml:space="preserve">000 0310 1510074120 244 0290 </t>
  </si>
  <si>
    <t xml:space="preserve">000 0310 1510074120 244 0300 </t>
  </si>
  <si>
    <t xml:space="preserve">000 0310 1510074120 244 0310 </t>
  </si>
  <si>
    <t xml:space="preserve">000 0310 15100S4120 244 0200 </t>
  </si>
  <si>
    <t>000 0310 15100S4120 244 0300</t>
  </si>
  <si>
    <t>000 0310 15100S4120 244 0310</t>
  </si>
  <si>
    <t>000 0310 15100S4120 244 0346</t>
  </si>
  <si>
    <t>000 310 15100S41200 244 0000</t>
  </si>
  <si>
    <t>35176,69</t>
  </si>
  <si>
    <t>000 310 15100S41200 244 0200</t>
  </si>
  <si>
    <t>000 310 15100S41200 244 0225</t>
  </si>
  <si>
    <t>000 0310 1510088530 244 0000</t>
  </si>
  <si>
    <t>000 0310 1510088530 244 0200</t>
  </si>
  <si>
    <t>000 0310 1510088530 244 0220</t>
  </si>
  <si>
    <t>000 0310 1510088530 244 0225</t>
  </si>
  <si>
    <t xml:space="preserve">Водное хозяйство </t>
  </si>
  <si>
    <t xml:space="preserve">000 0406 1510088560 244 0000 </t>
  </si>
  <si>
    <t xml:space="preserve">000 0406 1510088560 244 0200 </t>
  </si>
  <si>
    <t xml:space="preserve">000 0406 1510088560 244 0220 </t>
  </si>
  <si>
    <t>000 0406 1510088560 244 0227</t>
  </si>
  <si>
    <t>НАЦИОНАЛЬНАЯ ЭКОНОМИКА</t>
  </si>
  <si>
    <t xml:space="preserve">000 0409 1520000000 000 0000 </t>
  </si>
  <si>
    <t>Дорожное хозяйство (дорожные фонды)</t>
  </si>
  <si>
    <t>000 0409 152R374920 244 0000</t>
  </si>
  <si>
    <t>000 0409 152R374920 244 0200</t>
  </si>
  <si>
    <t>000 0409 152R374920 244 0220</t>
  </si>
  <si>
    <t>000 0409 152R374920 244 0225</t>
  </si>
  <si>
    <t>000 0409 152R374920 244 0300</t>
  </si>
  <si>
    <t>000 0409 152R374920 244 0310</t>
  </si>
  <si>
    <t>000 0406 1510088560 244 0000</t>
  </si>
  <si>
    <t>000 0406 1510088560 244 0200</t>
  </si>
  <si>
    <t>000 0406 1510088560 244 0220</t>
  </si>
  <si>
    <t>000 0406 1510088560 244 0226</t>
  </si>
  <si>
    <t>000 0406 1930000300 244 0000</t>
  </si>
  <si>
    <t>000 0406 1930000300 244 0300</t>
  </si>
  <si>
    <t>000 0406 1930000300 244 0340</t>
  </si>
  <si>
    <t>000 0406 1930000300 244 0344</t>
  </si>
  <si>
    <t xml:space="preserve">000 0409 15200S5080 244 0000 </t>
  </si>
  <si>
    <t xml:space="preserve">000 0409 15200S5080 244 0200 </t>
  </si>
  <si>
    <t xml:space="preserve">000 0409 15200S5080 244 0220 </t>
  </si>
  <si>
    <t xml:space="preserve">000 0409 15200S5080 244 0225 </t>
  </si>
  <si>
    <t>000 0409 15200S5080 244 0226</t>
  </si>
  <si>
    <t>000 0409 15200S5080 244 0300</t>
  </si>
  <si>
    <t>000 0409 15200S5080 244 0310</t>
  </si>
  <si>
    <t>000 0409 15200S5080 244 0344</t>
  </si>
  <si>
    <t>000 0409 15200S5080 244 0346</t>
  </si>
  <si>
    <t xml:space="preserve">000 0409 15200S5090 244 0000 </t>
  </si>
  <si>
    <t>000 0409 15200S5090 244 0225</t>
  </si>
  <si>
    <t>000 0409 1520073930 244 75940</t>
  </si>
  <si>
    <t xml:space="preserve">000 0409 1520073930 244 0225 </t>
  </si>
  <si>
    <t xml:space="preserve">000 0409 15200S5940 244 0000 </t>
  </si>
  <si>
    <t xml:space="preserve">000 0409 15200S5940 244 0200 </t>
  </si>
  <si>
    <t xml:space="preserve">000 0409 15200S5940 244 0220 </t>
  </si>
  <si>
    <t xml:space="preserve">000 0409 15200S5940 244 0225 </t>
  </si>
  <si>
    <t xml:space="preserve">000 0409 1520088660 244 0000 </t>
  </si>
  <si>
    <t xml:space="preserve">000 0409 1520088660 244 0200 </t>
  </si>
  <si>
    <t xml:space="preserve">000 0409 1520088660 244 0220 </t>
  </si>
  <si>
    <t xml:space="preserve">000 0409 1520088660 244 0225 </t>
  </si>
  <si>
    <t>268126,62</t>
  </si>
  <si>
    <t>000 04096 1520088660 244 226</t>
  </si>
  <si>
    <t>8750</t>
  </si>
  <si>
    <t>000 04096 1520088660 244 300</t>
  </si>
  <si>
    <t>28316</t>
  </si>
  <si>
    <t>000 0409 1520088660 244 0344</t>
  </si>
  <si>
    <t>000 0409 1520088660 244 0346</t>
  </si>
  <si>
    <t xml:space="preserve">000 0409 15200S5090 244 0200 </t>
  </si>
  <si>
    <t>000 0412 1540088910 244 0000</t>
  </si>
  <si>
    <t>000 0412 1540088910 244 0200</t>
  </si>
  <si>
    <t>000 0412 1540088910 244 0220</t>
  </si>
  <si>
    <t>000 0412 1540088910 244 0226</t>
  </si>
  <si>
    <t xml:space="preserve">000 0502 1520088640 244 0000 </t>
  </si>
  <si>
    <t xml:space="preserve">000 0502 1520088640 244 0200 </t>
  </si>
  <si>
    <t xml:space="preserve">000 0502 1520088640 244  0220 </t>
  </si>
  <si>
    <t>000 0502 1520088640 244 0225</t>
  </si>
  <si>
    <t xml:space="preserve">Расходы на региональные выплаты и выплаты, обеспечивающие уровень зарботной платы работников бюджетной сферы не ниже размера минимальной заработной платы (минимального размера оплаты труда).Уличное освещение. </t>
  </si>
  <si>
    <t xml:space="preserve">000 0503 1520010490 110 0000 </t>
  </si>
  <si>
    <t xml:space="preserve">000 0503 1520010490 110 0200 </t>
  </si>
  <si>
    <t xml:space="preserve">000 0503 1520010490 110 0210 </t>
  </si>
  <si>
    <t xml:space="preserve">000 0503 1520010490 111 0211 </t>
  </si>
  <si>
    <t xml:space="preserve">000 0503 1520010490 119 0213 </t>
  </si>
  <si>
    <t>Благоустройство</t>
  </si>
  <si>
    <t xml:space="preserve">000 0503 1520077450 244 0000 </t>
  </si>
  <si>
    <t>000 0503 1520077450 244 0200</t>
  </si>
  <si>
    <t>000 0503 1520077450 244 0220</t>
  </si>
  <si>
    <t>000 0503 1520077450 244 0346</t>
  </si>
  <si>
    <t>Уличное освещение. Фонд оплаты труда и страховые взносы</t>
  </si>
  <si>
    <t xml:space="preserve">000 0503 1520088610 110 0000 </t>
  </si>
  <si>
    <t xml:space="preserve">000 0503 1520088610 110 0200 </t>
  </si>
  <si>
    <t xml:space="preserve">000 0503 1520088610 110 0210 </t>
  </si>
  <si>
    <t xml:space="preserve">000 0503 1520088610 111 0211 </t>
  </si>
  <si>
    <t xml:space="preserve">000 0503 1520088610 119 0213 </t>
  </si>
  <si>
    <t>Уличное освещение. Прочая закупка товаров, работ и услуг для обеспечения государственных (муниципальных) нужд</t>
  </si>
  <si>
    <t>000 0503 1520088610 247  0000</t>
  </si>
  <si>
    <t xml:space="preserve">000 0503 1520088610 247  0200 </t>
  </si>
  <si>
    <t xml:space="preserve">000 0503 1520088610 247  0220 </t>
  </si>
  <si>
    <t xml:space="preserve">000 0503 1520088610 247  0223 </t>
  </si>
  <si>
    <t xml:space="preserve">000 0503 1528861 244 225 </t>
  </si>
  <si>
    <t xml:space="preserve">000 0503 1528861 244 300 </t>
  </si>
  <si>
    <t xml:space="preserve">000 0503 1528861 244 310 </t>
  </si>
  <si>
    <t xml:space="preserve">000 0503 1528861 244 340 </t>
  </si>
  <si>
    <t>Сбор и вывоз ТБО. Фонд оплаты труда и страховые взносы</t>
  </si>
  <si>
    <t xml:space="preserve">000 0503 1528862 121 000 </t>
  </si>
  <si>
    <t xml:space="preserve">000 0503 1528862 121 200 </t>
  </si>
  <si>
    <t xml:space="preserve">000 0503 1528862 121 210 </t>
  </si>
  <si>
    <t xml:space="preserve">000 0503 1528862 121 211 </t>
  </si>
  <si>
    <t xml:space="preserve">000 0503 1528862 121 213 </t>
  </si>
  <si>
    <t>Сбор и вывоз ТБО. Прочая закупка товаров, работ и услуг для обеспечения государственных (муниципальных) нужд</t>
  </si>
  <si>
    <t xml:space="preserve">000 0503 1528862 244 000 </t>
  </si>
  <si>
    <t>Прочие мероприятия в области благоустройства. Прочая закупка товаров, работ и услуг для обеспечения государственных (муниципальных) нужд</t>
  </si>
  <si>
    <t xml:space="preserve">000 0503 1520088620 244 0000 </t>
  </si>
  <si>
    <t xml:space="preserve">000 0503 1520088620 244 0225 </t>
  </si>
  <si>
    <t xml:space="preserve">000 0503 1520088620 244 0226 </t>
  </si>
  <si>
    <t xml:space="preserve">000 0503 1520088620 244 0300 </t>
  </si>
  <si>
    <t xml:space="preserve">000 0503 1520088620 244 0340 </t>
  </si>
  <si>
    <t>000 0503 1520088630 244 0000</t>
  </si>
  <si>
    <t xml:space="preserve">000 0503 1520088630 244 0200 </t>
  </si>
  <si>
    <t xml:space="preserve">000 0503 1520088630 244 0225 </t>
  </si>
  <si>
    <t xml:space="preserve">000 0503 1520088630 244  0226 </t>
  </si>
  <si>
    <t xml:space="preserve">000 0503 1520088630 244  0227 </t>
  </si>
  <si>
    <t xml:space="preserve">000 0503 1520088630 244  0300 </t>
  </si>
  <si>
    <t>000 0503 1520088630 244  0310</t>
  </si>
  <si>
    <t>000 0503 1520088630 244  0343</t>
  </si>
  <si>
    <t>000 0503 1520088630 244  0346</t>
  </si>
  <si>
    <t>Прочие мероприятия в области благоустройства.Уплата иных платежей</t>
  </si>
  <si>
    <t>000 0503 1520088630 853  0000</t>
  </si>
  <si>
    <t>000 0503 1520088630 853  0200</t>
  </si>
  <si>
    <t xml:space="preserve">000 0503 1520088630 853  0291 </t>
  </si>
  <si>
    <t>112,75</t>
  </si>
  <si>
    <t xml:space="preserve">000 0503 1520088630 244  0310 </t>
  </si>
  <si>
    <t xml:space="preserve">000 0503 1520088630 244  0340 </t>
  </si>
  <si>
    <t>Содержание мест захоронения</t>
  </si>
  <si>
    <t xml:space="preserve">000 0503 1520088650 244 0000 </t>
  </si>
  <si>
    <t xml:space="preserve">000 0503 1520088650 244 0200 </t>
  </si>
  <si>
    <t>000 0503 1520088650 244 0225</t>
  </si>
  <si>
    <t xml:space="preserve">000 0503 1520088650 244 0225 </t>
  </si>
  <si>
    <t>Молодежная политика и оздоровление детей</t>
  </si>
  <si>
    <t xml:space="preserve">000 0707 7950300 447 000 </t>
  </si>
  <si>
    <t xml:space="preserve">000 0707 7950300 447 200 </t>
  </si>
  <si>
    <t xml:space="preserve">000 0707 7950300 447 210 </t>
  </si>
  <si>
    <t xml:space="preserve">000 0707 7950300 447 211 </t>
  </si>
  <si>
    <t xml:space="preserve">000 0707 7950300 447 213 </t>
  </si>
  <si>
    <t>Содержание мест захоронения.Благоустройствои поддержка жилищно-коммунального хозяйства,муниципальной программы "Социально экономическое развитие сельсовета"</t>
  </si>
  <si>
    <t>000 0503 1520088640 244 0000</t>
  </si>
  <si>
    <t>000 0503 1520088640 244 0200</t>
  </si>
  <si>
    <t>000 0503 1520088640 244 0225</t>
  </si>
  <si>
    <t>000 0503 1520088640 244 0226</t>
  </si>
  <si>
    <t>Расходы бюджета сельсовета на реализацию мероприятий по поддержке местных инициатив долевого финансирования.</t>
  </si>
  <si>
    <t>000 0503 15200S6410 244 0000</t>
  </si>
  <si>
    <t>000 0503 15200S6410 244 0200</t>
  </si>
  <si>
    <t>000 0503 15200S6410 244 0225</t>
  </si>
  <si>
    <t>000 0503 15200S6410 244 0226</t>
  </si>
  <si>
    <t>Расходы на реализацию мероприятий по поддержке местных инициатив за счет поступлений от юридических лиц</t>
  </si>
  <si>
    <t>000 0503 15202S6410 244 0000</t>
  </si>
  <si>
    <t>000 0503 1520088650 244 0000</t>
  </si>
  <si>
    <t>000 0503 1520088650 244 0200</t>
  </si>
  <si>
    <t>Расходы на реализацию мероприятий по поддержке местных инициатив за счет сельсовета</t>
  </si>
  <si>
    <t>000 0503 15200S6410 244  0000</t>
  </si>
  <si>
    <t>000 0503 15200S6410 244  0200</t>
  </si>
  <si>
    <t>000 0503 15200S6410 244  0220</t>
  </si>
  <si>
    <t>000 0503 15200S6410 244  0225</t>
  </si>
  <si>
    <t>Расходы на реализацию мероприятий по поддержке местных инициатив за счет средств юридических лиц</t>
  </si>
  <si>
    <t>000 0503 15202S6410 244  0000</t>
  </si>
  <si>
    <t>000 0503 15202S6410 244  0200</t>
  </si>
  <si>
    <t>Прочие работы,услуги</t>
  </si>
  <si>
    <t>000 0503 15202S6410 244 0225</t>
  </si>
  <si>
    <t>000 0503 15202S6410 244  0346</t>
  </si>
  <si>
    <t>Расходы на реализацию мероприятий по поддержке местных инициатив за счет средств граждан.</t>
  </si>
  <si>
    <t>000 0503 15203S6410 244  0000</t>
  </si>
  <si>
    <t>000 0503 15203S6410 244  0200</t>
  </si>
  <si>
    <t>000 0503 15203S6410 244  0225</t>
  </si>
  <si>
    <t>000 0503 15203S6410 244 0346</t>
  </si>
  <si>
    <t xml:space="preserve">Расходы за счет иных МБТ за содействие развитию налогового потенциала. Поддержка и развитие социальной сферы, муниципальной программы "Социально-экономическое развитие сельсовета </t>
  </si>
  <si>
    <t xml:space="preserve">000 0801 1530077450 244 0000 </t>
  </si>
  <si>
    <t>000 0801 1530077450 244 0300</t>
  </si>
  <si>
    <t>Увеличение стоимости прочих материальных запасов однократного применения</t>
  </si>
  <si>
    <t>000 0801 1530077450 244 0349</t>
  </si>
  <si>
    <t>Культура</t>
  </si>
  <si>
    <t xml:space="preserve">000 0801 1530088830 244 0000 </t>
  </si>
  <si>
    <t xml:space="preserve">000 0801 1530088830 244 0200 </t>
  </si>
  <si>
    <t>000 0801 1530088830 244 0226</t>
  </si>
  <si>
    <t xml:space="preserve">000 0801 1530088830 244 0296 </t>
  </si>
  <si>
    <t>000 0801 1530088830 244 0300</t>
  </si>
  <si>
    <t>60000</t>
  </si>
  <si>
    <t>000 0801 1530088830 244 0346</t>
  </si>
  <si>
    <t>000 0801 1530088830 244 0349</t>
  </si>
  <si>
    <t>Пенсионное обеспечение</t>
  </si>
  <si>
    <t xml:space="preserve">000 1001 1530082210 313 0000 </t>
  </si>
  <si>
    <t xml:space="preserve">000 1001 1530082210 313 0200 </t>
  </si>
  <si>
    <t>Социальное обеспечение</t>
  </si>
  <si>
    <t xml:space="preserve">000 1001 1530082210 313 0260 </t>
  </si>
  <si>
    <t>Пенсии, пособия, выплачиваемые организациями сектора государственного управления</t>
  </si>
  <si>
    <t>000 1001 1530082210 312 0264</t>
  </si>
  <si>
    <t>Обслуживание государственного и муниципального долга</t>
  </si>
  <si>
    <t>000 1301 1970000100 730 0000</t>
  </si>
  <si>
    <t>Непрограммные расходы сельсовета</t>
  </si>
  <si>
    <t>000 1301 1970000100 730 0200</t>
  </si>
  <si>
    <t>Обслуживание муниципального долга сельсовета в рамках непрограммных расходов сельсовета</t>
  </si>
  <si>
    <t>000 1301 1970000100 730 0231</t>
  </si>
  <si>
    <t>000 1301 1970000100 730 0294</t>
  </si>
  <si>
    <t>Прочие межбюджетные трансферты общего характера</t>
  </si>
  <si>
    <t xml:space="preserve">000 1403 1540086210 540 0000 </t>
  </si>
  <si>
    <t xml:space="preserve">000 1403 1540086210 540 0200 </t>
  </si>
  <si>
    <t>Безвозмездные перечисления бюджетам</t>
  </si>
  <si>
    <t xml:space="preserve">000 1403 1540086210 540 0250 </t>
  </si>
  <si>
    <t>Перечисления другим бюджетам бюджетной системы Российской Федерации</t>
  </si>
  <si>
    <t xml:space="preserve">000 1403 1540086210 540 0251 </t>
  </si>
  <si>
    <t>Результат исполнения бюджета (дефицит / профицит)</t>
  </si>
  <si>
    <t>450</t>
  </si>
  <si>
    <t>*** 79000000000000 000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</si>
  <si>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</si>
  <si>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</si>
  <si>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</si>
  <si>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</si>
  <si>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</si>
  <si>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</si>
  <si>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Х</t>
  </si>
  <si>
    <t>520</t>
  </si>
  <si>
    <t>Источники внутреннего финансирования бюджета</t>
  </si>
  <si>
    <t>из них:</t>
  </si>
  <si>
    <t>812 01030100100000810</t>
  </si>
  <si>
    <t>Получение кредитов от других бюджетов бюджетной системы Российской Федерации бюджетами сельских поселений в валюте Российской Федерации</t>
  </si>
  <si>
    <t>Источники внешнего финансирования бюджета</t>
  </si>
  <si>
    <t>620</t>
  </si>
  <si>
    <t>700</t>
  </si>
  <si>
    <t>812 01050000 00 0000 000</t>
  </si>
  <si>
    <t xml:space="preserve">Изменение остатков средств </t>
  </si>
  <si>
    <t xml:space="preserve">Изменение остатков средств на счетах по учету средств </t>
  </si>
  <si>
    <t>Изменение остатков средств на счетах по учету средств бюджета</t>
  </si>
  <si>
    <t>710</t>
  </si>
  <si>
    <t>812 01050000 00 0000 510</t>
  </si>
  <si>
    <t>Увеличение прочих остатков средств бюджета</t>
  </si>
  <si>
    <t>Увеличение прочих остатков денежных средств бюджета</t>
  </si>
  <si>
    <t>720</t>
  </si>
  <si>
    <t>812 01050000 00 0000 610</t>
  </si>
  <si>
    <t>Руководитель _____________________________________________ М.П. Коннов</t>
  </si>
  <si>
    <t>Руководитель финансово</t>
  </si>
  <si>
    <t>-экономической службы ________________________  ____________________</t>
  </si>
  <si>
    <t>Главный бухгалтер ______________________________________</t>
  </si>
  <si>
    <t>Ю.А. Ежкова</t>
  </si>
  <si>
    <t>"02 07 2022 г.</t>
  </si>
  <si>
    <t>EXPORT_SRC_KIND</t>
  </si>
  <si>
    <t>EXPORT_SRC_CODE</t>
  </si>
  <si>
    <t>VJ</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</si>
</sst>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0_-;\-₽* #,##0_-;_-₽* &quot;-&quot;_-;_-@_-"/>
    <numFmt numFmtId="41" formatCode="_-* #,##0_-;\-* #,##0_-;_-* &quot;-&quot;_-;_-@_-"/>
    <numFmt numFmtId="44" formatCode="_-₽* #,##0.00_-;\-₽* #,##0.00_-;_-₽* &quot;-&quot;??_-;_-@_-"/>
    <numFmt numFmtId="43" formatCode="_-* #,##0.00_-;\-* #,##0.00_-;_-* &quot;-&quot;??_-;_-@_-"/>
    <numFmt numFmtId="23" formatCode="\$#,##0_);\(\$#,##0\)"/>
    <numFmt numFmtId="24" formatCode="\$#,##0_);[Red]\(\$#,##0\)"/>
    <numFmt numFmtId="25" formatCode="\$#,##0.00_);\(\$#,##0.00\)"/>
    <numFmt numFmtId="26" formatCode="\$#,##0.00_);[Red]\(\$#,##0.00\)"/>
    <numFmt numFmtId="176" formatCode="_-* #,##0_р_._-;\-* #,##0_р_._-;_-* &quot;-&quot;_р_._-;_-@_-"/>
    <numFmt numFmtId="177" formatCode="_-* #,##0.00&quot;р.&quot;_-;\-* #,##0.00&quot;р.&quot;_-;_-* &quot;-&quot;??&quot;р.&quot;_-;_-@_-"/>
    <numFmt numFmtId="178" formatCode="_-* #,##0&quot;р.&quot;_-;\-* #,##0&quot;р.&quot;_-;_-* &quot;-&quot;&quot;р.&quot;_-;_-@_-"/>
    <numFmt numFmtId="179" formatCode="_-* #,##0.00_р_._-;\-* #,##0.00_р_._-;_-* &quot;-&quot;??_р_._-;_-@_-"/>
    <numFmt numFmtId="180" formatCode="_(* #,##0.00_);_(* \(#,##0.00\);_(* &quot;-&quot;??_);_(@_)"/>
    <numFmt numFmtId="181" formatCode="#,##0.00_ ;\-#,##0.00\ "/>
    <numFmt numFmtId="182" formatCode="#,##0.00&quot;р.&quot;"/>
    <numFmt numFmtId="183" formatCode="#,###.##000"/>
    <numFmt numFmtId="184" formatCode="#,###.#####000"/>
    <numFmt numFmtId="185" formatCode="#,000"/>
    <numFmt numFmtId="186" formatCode="dd\.mm\.yyyy"/>
  </numFmts>
  <fonts count="57">
    <font>
      <sz val="10"/>
      <name val="Arial Cyr"/>
      <family val="2"/>
    </font>
    <font>
      <sz val="11"/>
      <name val="Calibri"/>
      <family val="2"/>
    </font>
    <font>
      <sz val="10"/>
      <name val="Times New Roman"/>
      <family val="1"/>
    </font>
    <font>
      <sz val="8"/>
      <name val="Times New Roman"/>
      <family val="1"/>
    </font>
    <font>
      <b/>
      <sz val="11"/>
      <name val="Times New Roman"/>
      <family val="1"/>
    </font>
    <font>
      <sz val="8"/>
      <color indexed="8"/>
      <name val="Times New Roman"/>
      <family val="1"/>
    </font>
    <font>
      <b/>
      <sz val="8"/>
      <name val="Times New Roman"/>
      <family val="1"/>
    </font>
    <font>
      <b/>
      <sz val="10"/>
      <name val="Times New Roman"/>
      <family val="1"/>
    </font>
    <font>
      <b/>
      <sz val="12"/>
      <name val="Times New Roman"/>
      <family val="1"/>
    </font>
    <font>
      <i/>
      <sz val="10"/>
      <name val="Times New Roman"/>
      <family val="1"/>
    </font>
    <font>
      <sz val="12"/>
      <name val="Times New Roman"/>
      <family val="1"/>
    </font>
    <font>
      <b/>
      <sz val="12"/>
      <color indexed="63"/>
      <name val="Times New Roman"/>
      <family val="1"/>
    </font>
    <font>
      <sz val="12"/>
      <name val="Arial Cyr"/>
      <family val="2"/>
    </font>
    <font>
      <sz val="12"/>
      <color indexed="63"/>
      <name val="Times New Roman"/>
      <family val="1"/>
    </font>
    <font>
      <sz val="10"/>
      <color indexed="63"/>
      <name val="Times New Roman"/>
      <family val="1"/>
    </font>
    <font>
      <sz val="11"/>
      <name val="Times New Roman"/>
      <family val="1"/>
    </font>
    <font>
      <b/>
      <sz val="18"/>
      <color indexed="62"/>
      <name val="Cambria"/>
      <family val="1"/>
    </font>
    <font>
      <sz val="11"/>
      <color indexed="19"/>
      <name val="Calibri"/>
      <family val="2"/>
    </font>
    <font>
      <sz val="11"/>
      <color indexed="17"/>
      <name val="Calibri"/>
      <family val="2"/>
    </font>
    <font>
      <sz val="11"/>
      <color indexed="9"/>
      <name val="Calibri"/>
      <family val="2"/>
    </font>
    <font>
      <sz val="11"/>
      <color indexed="8"/>
      <name val="Calibri"/>
      <family val="2"/>
    </font>
    <font>
      <b/>
      <sz val="11"/>
      <color indexed="62"/>
      <name val="Calibri"/>
      <family val="2"/>
    </font>
    <font>
      <sz val="11"/>
      <color indexed="10"/>
      <name val="Calibri"/>
      <family val="2"/>
    </font>
    <font>
      <u val="single"/>
      <sz val="10"/>
      <color indexed="12"/>
      <name val="Arial Cyr"/>
      <family val="2"/>
    </font>
    <font>
      <b/>
      <sz val="11"/>
      <color indexed="8"/>
      <name val="Calibri"/>
      <family val="2"/>
    </font>
    <font>
      <b/>
      <sz val="11"/>
      <color indexed="63"/>
      <name val="Calibri"/>
      <family val="2"/>
    </font>
    <font>
      <u val="single"/>
      <sz val="10"/>
      <color indexed="36"/>
      <name val="Arial Cyr"/>
      <family val="2"/>
    </font>
    <font>
      <sz val="10"/>
      <name val="Arial"/>
      <family val="2"/>
    </font>
    <font>
      <i/>
      <sz val="11"/>
      <color indexed="23"/>
      <name val="Calibri"/>
      <family val="2"/>
    </font>
    <font>
      <sz val="11"/>
      <color indexed="62"/>
      <name val="Calibri"/>
      <family val="2"/>
    </font>
    <font>
      <b/>
      <sz val="15"/>
      <color indexed="62"/>
      <name val="Calibri"/>
      <family val="2"/>
    </font>
    <font>
      <b/>
      <sz val="11"/>
      <color indexed="51"/>
      <name val="Calibri"/>
      <family val="2"/>
    </font>
    <font>
      <b/>
      <sz val="13"/>
      <color indexed="62"/>
      <name val="Calibri"/>
      <family val="2"/>
    </font>
    <font>
      <sz val="11"/>
      <color indexed="51"/>
      <name val="Calibri"/>
      <family val="2"/>
    </font>
    <font>
      <b/>
      <sz val="11"/>
      <color indexed="9"/>
      <name val="Calibri"/>
      <family val="2"/>
    </font>
    <font>
      <sz val="11"/>
      <color indexed="16"/>
      <name val="Calibri"/>
      <family val="2"/>
    </font>
    <font>
      <sz val="10"/>
      <name val="Helv"/>
      <family val="2"/>
    </font>
    <font>
      <sz val="11"/>
      <color theme="1"/>
      <name val="Calibri"/>
      <family val="2"/>
    </font>
    <font>
      <sz val="11"/>
      <color rgb="FF006100"/>
      <name val="Calibri"/>
      <family val="2"/>
    </font>
    <font>
      <b/>
      <sz val="11"/>
      <color theme="1"/>
      <name val="Calibri"/>
      <family val="2"/>
    </font>
    <font>
      <b/>
      <sz val="11"/>
      <color rgb="FF3F3F3F"/>
      <name val="Calibri"/>
      <family val="2"/>
    </font>
    <font>
      <sz val="11"/>
      <color rgb="FFFF0000"/>
      <name val="Calibri"/>
      <family val="2"/>
    </font>
    <font>
      <b/>
      <sz val="18"/>
      <color theme="3"/>
      <name val="Cambria"/>
      <family val="1"/>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b/>
      <sz val="11"/>
      <color theme="0"/>
      <name val="Calibri"/>
      <family val="2"/>
    </font>
    <font>
      <b/>
      <sz val="11"/>
      <color rgb="FFFA7D00"/>
      <name val="Calibri"/>
      <family val="2"/>
    </font>
    <font>
      <sz val="11"/>
      <color rgb="FFFA7D00"/>
      <name val="Calibri"/>
      <family val="2"/>
    </font>
    <font>
      <sz val="11"/>
      <color rgb="FF9C0006"/>
      <name val="Calibri"/>
      <family val="2"/>
    </font>
    <font>
      <sz val="11"/>
      <color theme="0"/>
      <name val="Calibri"/>
      <family val="2"/>
    </font>
    <font>
      <sz val="11"/>
      <color rgb="FF9C6500"/>
      <name val="Calibri"/>
      <family val="2"/>
    </font>
    <font>
      <sz val="8"/>
      <color rgb="FF000000"/>
      <name val="Times New Roman"/>
      <family val="1"/>
    </font>
    <font>
      <sz val="12"/>
      <color rgb="FF333333"/>
      <name val="Times New Roman"/>
      <family val="1"/>
    </font>
    <font>
      <sz val="10"/>
      <color rgb="FF333333"/>
      <name val="Times New Roman"/>
      <family val="1"/>
    </font>
  </fonts>
  <fills count="37">
    <fill>
      <patternFill/>
    </fill>
    <fill>
      <patternFill patternType="gray125"/>
    </fill>
    <fill>
      <patternFill patternType="solid">
        <fgColor theme="6" tint="0.7999799847602844"/>
        <bgColor indexed="64"/>
      </patternFill>
    </fill>
    <fill>
      <patternFill patternType="solid">
        <fgColor theme="8" tint="0.5999900102615356"/>
        <bgColor indexed="64"/>
      </patternFill>
    </fill>
    <fill>
      <patternFill patternType="solid">
        <fgColor rgb="FFC6EFCE"/>
        <bgColor indexed="64"/>
      </patternFill>
    </fill>
    <fill>
      <patternFill patternType="solid">
        <fgColor theme="9" tint="0.5999900102615356"/>
        <bgColor indexed="64"/>
      </patternFill>
    </fill>
    <fill>
      <patternFill patternType="solid">
        <fgColor theme="5" tint="0.7999799847602844"/>
        <bgColor indexed="64"/>
      </patternFill>
    </fill>
    <fill>
      <patternFill patternType="solid">
        <fgColor rgb="FFF2F2F2"/>
        <bgColor indexed="64"/>
      </patternFill>
    </fill>
    <fill>
      <patternFill patternType="solid">
        <fgColor theme="7" tint="0.5999900102615356"/>
        <bgColor indexed="64"/>
      </patternFill>
    </fill>
    <fill>
      <patternFill patternType="solid">
        <fgColor rgb="FFFFFFCC"/>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8"/>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5999900102615356"/>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39998000860214233"/>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indexed="9"/>
        <bgColor indexed="64"/>
      </patternFill>
    </fill>
  </fills>
  <borders count="102">
    <border>
      <left/>
      <right/>
      <top/>
      <bottom/>
      <diagonal/>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color indexed="63"/>
      </right>
      <top style="hair">
        <color indexed="8"/>
      </top>
      <bottom style="hair">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top>
        <color indexed="63"/>
      </top>
      <bottom style="thin"/>
    </border>
    <border>
      <left style="thin">
        <color indexed="8"/>
      </left>
      <right>
        <color indexed="63"/>
      </right>
      <top>
        <color indexed="63"/>
      </top>
      <bottom style="hair">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medium">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right style="thin"/>
      <top style="thin"/>
      <bottom style="thin"/>
    </border>
    <border>
      <left style="thin"/>
      <right style="thin">
        <color indexed="8"/>
      </right>
      <top style="thin">
        <color indexed="8"/>
      </top>
      <bottom>
        <color indexed="63"/>
      </bottom>
    </border>
    <border>
      <left>
        <color indexed="63"/>
      </left>
      <right>
        <color indexed="63"/>
      </right>
      <top>
        <color indexed="63"/>
      </top>
      <bottom style="thin"/>
    </border>
    <border>
      <left style="thin"/>
      <right style="thin">
        <color indexed="8"/>
      </right>
      <top>
        <color indexed="63"/>
      </top>
      <bottom style="thin"/>
    </border>
    <border>
      <left style="thin">
        <color indexed="8"/>
      </left>
      <right style="thin">
        <color indexed="8"/>
      </right>
      <top>
        <color indexed="63"/>
      </top>
      <bottom style="thin"/>
    </border>
    <border>
      <left style="thin">
        <color indexed="8"/>
      </left>
      <right style="thin"/>
      <top>
        <color indexed="63"/>
      </top>
      <bottom>
        <color indexed="63"/>
      </bottom>
    </border>
    <border>
      <left style="thin"/>
      <right style="thin"/>
      <top>
        <color indexed="63"/>
      </top>
      <bottom>
        <color indexed="63"/>
      </bottom>
    </border>
    <border>
      <left style="medium">
        <color indexed="8"/>
      </left>
      <right style="thin">
        <color indexed="8"/>
      </right>
      <top>
        <color indexed="63"/>
      </top>
      <bottom style="thin">
        <color indexed="8"/>
      </bottom>
    </border>
    <border>
      <left style="thin">
        <color indexed="8"/>
      </left>
      <right style="thin"/>
      <top>
        <color indexed="63"/>
      </top>
      <bottom style="thin">
        <color indexed="8"/>
      </bottom>
    </border>
    <border>
      <left style="thin"/>
      <right style="thin"/>
      <top>
        <color indexed="63"/>
      </top>
      <bottom style="thin"/>
    </border>
    <border>
      <left style="thin"/>
      <right style="thin"/>
      <top>
        <color indexed="63"/>
      </top>
      <bottom style="thin">
        <color indexed="8"/>
      </bottom>
    </border>
    <border>
      <left style="thin">
        <color indexed="8"/>
      </left>
      <right>
        <color indexed="63"/>
      </right>
      <top>
        <color indexed="63"/>
      </top>
      <bottom style="thin">
        <color indexed="8"/>
      </bottom>
    </border>
    <border>
      <left>
        <color indexed="63"/>
      </left>
      <right style="thin"/>
      <top style="thin"/>
      <bottom>
        <color indexed="63"/>
      </bottom>
    </border>
    <border>
      <left style="medium">
        <color indexed="8"/>
      </left>
      <right>
        <color indexed="63"/>
      </right>
      <top>
        <color indexed="63"/>
      </top>
      <bottom style="thin">
        <color indexed="8"/>
      </bottom>
    </border>
    <border>
      <left style="thin">
        <color indexed="8"/>
      </left>
      <right style="medium">
        <color indexed="8"/>
      </right>
      <top>
        <color indexed="63"/>
      </top>
      <bottom style="thin">
        <color indexed="8"/>
      </bottom>
    </border>
    <border>
      <left>
        <color indexed="63"/>
      </left>
      <right>
        <color indexed="63"/>
      </right>
      <top style="thin">
        <color indexed="8"/>
      </top>
      <bottom>
        <color indexed="63"/>
      </bottom>
    </border>
    <border>
      <left>
        <color indexed="63"/>
      </left>
      <right>
        <color indexed="63"/>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color indexed="63"/>
      </right>
      <top>
        <color indexed="63"/>
      </top>
      <bottom>
        <color indexed="63"/>
      </bottom>
    </border>
    <border>
      <left style="thin">
        <color indexed="8"/>
      </left>
      <right style="medium">
        <color indexed="8"/>
      </right>
      <top>
        <color indexed="63"/>
      </top>
      <bottom>
        <color indexed="63"/>
      </bottom>
    </border>
    <border>
      <left style="thin">
        <color indexed="8"/>
      </left>
      <right style="medium">
        <color indexed="8"/>
      </right>
      <top style="thin">
        <color indexed="8"/>
      </top>
      <bottom>
        <color indexed="63"/>
      </bottom>
    </border>
    <border>
      <left style="thin">
        <color indexed="8"/>
      </left>
      <right style="medium">
        <color indexed="8"/>
      </right>
      <top style="hair">
        <color indexed="8"/>
      </top>
      <bottom style="hair">
        <color indexed="8"/>
      </bottom>
    </border>
    <border>
      <left>
        <color indexed="63"/>
      </left>
      <right style="thin">
        <color indexed="8"/>
      </right>
      <top style="thin">
        <color indexed="8"/>
      </top>
      <bottom style="thin">
        <color indexed="8"/>
      </bottom>
    </border>
    <border>
      <left style="thin">
        <color indexed="8"/>
      </left>
      <right style="medium">
        <color indexed="8"/>
      </right>
      <top style="hair">
        <color indexed="8"/>
      </top>
      <bottom>
        <color indexed="63"/>
      </bottom>
    </border>
    <border>
      <left style="thin">
        <color indexed="8"/>
      </left>
      <right style="medium">
        <color indexed="8"/>
      </right>
      <top style="thin"/>
      <bottom style="thin"/>
    </border>
    <border>
      <left style="thin">
        <color indexed="8"/>
      </left>
      <right>
        <color indexed="63"/>
      </right>
      <top style="thin">
        <color indexed="8"/>
      </top>
      <bottom style="thin">
        <color indexed="8"/>
      </bottom>
    </border>
    <border>
      <left style="thin">
        <color indexed="8"/>
      </left>
      <right style="thin"/>
      <top style="thin">
        <color indexed="8"/>
      </top>
      <bottom style="thin">
        <color indexed="8"/>
      </bottom>
    </border>
    <border>
      <left style="thin"/>
      <right style="medium"/>
      <top style="thin"/>
      <bottom style="thin"/>
    </border>
    <border>
      <left style="thin">
        <color indexed="8"/>
      </left>
      <right style="medium">
        <color indexed="8"/>
      </right>
      <top style="thin"/>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style="thin"/>
      <top>
        <color indexed="63"/>
      </top>
      <bottom style="thin">
        <color indexed="8"/>
      </bottom>
    </border>
    <border>
      <left>
        <color indexed="63"/>
      </left>
      <right style="thin"/>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right>
        <color indexed="63"/>
      </right>
      <top style="thin"/>
      <bottom>
        <color indexed="63"/>
      </bottom>
    </border>
    <border>
      <left style="thin"/>
      <right style="thin"/>
      <top style="thin"/>
      <bottom>
        <color indexed="63"/>
      </bottom>
    </border>
    <border>
      <left>
        <color indexed="63"/>
      </left>
      <right style="thin"/>
      <top style="thin">
        <color indexed="8"/>
      </top>
      <bottom>
        <color indexed="63"/>
      </bottom>
    </border>
    <border>
      <left style="thin">
        <color indexed="8"/>
      </left>
      <right style="medium">
        <color indexed="8"/>
      </right>
      <top>
        <color indexed="63"/>
      </top>
      <bottom style="hair">
        <color indexed="8"/>
      </bottom>
    </border>
    <border>
      <left style="thin"/>
      <right style="thin">
        <color indexed="8"/>
      </right>
      <top style="thin"/>
      <bottom>
        <color indexed="63"/>
      </bottom>
    </border>
    <border>
      <left style="thin"/>
      <right style="thin">
        <color indexed="8"/>
      </right>
      <top style="thin"/>
      <bottom style="thin"/>
    </border>
    <border>
      <left style="thin"/>
      <right>
        <color indexed="63"/>
      </right>
      <top style="thin">
        <color indexed="8"/>
      </top>
      <bottom style="thin"/>
    </border>
    <border>
      <left>
        <color indexed="63"/>
      </left>
      <right style="thin"/>
      <top style="thin">
        <color indexed="8"/>
      </top>
      <bottom style="thin"/>
    </border>
    <border>
      <left>
        <color indexed="63"/>
      </left>
      <right>
        <color indexed="63"/>
      </right>
      <top>
        <color indexed="63"/>
      </top>
      <bottom style="thin">
        <color indexed="8"/>
      </bottom>
    </border>
    <border>
      <left style="thin"/>
      <right>
        <color indexed="63"/>
      </right>
      <top style="thin"/>
      <bottom style="thin">
        <color indexed="8"/>
      </bottom>
    </border>
    <border>
      <left>
        <color indexed="63"/>
      </left>
      <right style="thin"/>
      <top style="thin"/>
      <bottom style="thin">
        <color indexed="8"/>
      </bottom>
    </border>
    <border>
      <left style="thin"/>
      <right>
        <color indexed="63"/>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style="medium">
        <color indexed="8"/>
      </right>
      <top style="hair">
        <color indexed="8"/>
      </top>
      <bottom/>
    </border>
    <border>
      <left>
        <color indexed="63"/>
      </left>
      <right style="thin">
        <color indexed="8"/>
      </right>
      <top style="thin">
        <color indexed="8"/>
      </top>
      <bottom/>
    </border>
    <border>
      <left style="thin">
        <color indexed="8"/>
      </left>
      <right>
        <color indexed="63"/>
      </right>
      <top style="thin">
        <color indexed="8"/>
      </top>
      <bottom/>
    </border>
    <border>
      <left>
        <color indexed="63"/>
      </left>
      <right>
        <color indexed="63"/>
      </right>
      <top style="thin">
        <color indexed="8"/>
      </top>
      <bottom/>
    </border>
    <border>
      <left style="thin"/>
      <right style="thin"/>
      <top style="thin"/>
      <bottom/>
    </border>
    <border>
      <left>
        <color indexed="63"/>
      </left>
      <right style="thin">
        <color indexed="8"/>
      </right>
      <top/>
      <bottom style="thin">
        <color indexed="8"/>
      </bottom>
    </border>
    <border>
      <left style="thin"/>
      <right style="thin"/>
      <top/>
      <bottom style="thin"/>
    </border>
    <border>
      <left style="thin">
        <color indexed="8"/>
      </left>
      <right style="medium">
        <color indexed="8"/>
      </right>
      <top/>
      <bottom>
        <color indexed="63"/>
      </bottom>
    </border>
    <border>
      <left style="thin">
        <color indexed="8"/>
      </left>
      <right style="medium">
        <color indexed="8"/>
      </right>
      <top style="hair">
        <color indexed="8"/>
      </top>
      <bottom style="thin"/>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medium"/>
      <right style="thin"/>
      <top style="medium"/>
      <bottom>
        <color indexed="63"/>
      </bottom>
    </border>
    <border>
      <left>
        <color indexed="63"/>
      </left>
      <right>
        <color indexed="63"/>
      </right>
      <top style="medium"/>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178" fontId="0" fillId="0" borderId="0" applyFont="0" applyFill="0" applyBorder="0" applyAlignment="0" applyProtection="0"/>
    <xf numFmtId="0" fontId="0" fillId="0" borderId="0">
      <alignment/>
      <protection/>
    </xf>
    <xf numFmtId="0" fontId="37" fillId="3" borderId="0" applyNumberFormat="0" applyBorder="0" applyAlignment="0" applyProtection="0"/>
    <xf numFmtId="0" fontId="38" fillId="4" borderId="0" applyNumberFormat="0" applyBorder="0" applyAlignment="0" applyProtection="0"/>
    <xf numFmtId="176"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37" fillId="5" borderId="0" applyNumberFormat="0" applyBorder="0" applyAlignment="0" applyProtection="0"/>
    <xf numFmtId="9" fontId="0" fillId="0" borderId="0" applyFont="0" applyFill="0" applyBorder="0" applyAlignment="0" applyProtection="0"/>
    <xf numFmtId="0" fontId="37" fillId="6" borderId="0" applyNumberFormat="0" applyBorder="0" applyAlignment="0" applyProtection="0"/>
    <xf numFmtId="0" fontId="39" fillId="0" borderId="1" applyNumberFormat="0" applyFill="0" applyAlignment="0" applyProtection="0"/>
    <xf numFmtId="0" fontId="40" fillId="7" borderId="2" applyNumberFormat="0" applyAlignment="0" applyProtection="0"/>
    <xf numFmtId="0" fontId="23" fillId="0" borderId="0" applyNumberFormat="0" applyFill="0" applyBorder="0" applyAlignment="0" applyProtection="0"/>
    <xf numFmtId="0" fontId="37" fillId="8" borderId="0" applyNumberFormat="0" applyBorder="0" applyAlignment="0" applyProtection="0"/>
    <xf numFmtId="0" fontId="26" fillId="0" borderId="0" applyNumberFormat="0" applyFill="0" applyBorder="0" applyAlignment="0" applyProtection="0"/>
    <xf numFmtId="0" fontId="0" fillId="9" borderId="3"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7" fillId="10" borderId="7" applyNumberFormat="0" applyAlignment="0" applyProtection="0"/>
    <xf numFmtId="0" fontId="48" fillId="11" borderId="8" applyNumberFormat="0" applyAlignment="0" applyProtection="0"/>
    <xf numFmtId="0" fontId="49" fillId="7" borderId="7" applyNumberFormat="0" applyAlignment="0" applyProtection="0"/>
    <xf numFmtId="0" fontId="50" fillId="0" borderId="9" applyNumberFormat="0" applyFill="0" applyAlignment="0" applyProtection="0"/>
    <xf numFmtId="0" fontId="51"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2"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0" fillId="0" borderId="0">
      <alignment/>
      <protection/>
    </xf>
    <xf numFmtId="0" fontId="37"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37"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0" fontId="36" fillId="0" borderId="0">
      <alignment/>
      <protection/>
    </xf>
    <xf numFmtId="180" fontId="27" fillId="0" borderId="0" applyFont="0" applyFill="0" applyBorder="0" applyAlignment="0" applyProtection="0"/>
  </cellStyleXfs>
  <cellXfs count="439">
    <xf numFmtId="0" fontId="0" fillId="0" borderId="0" xfId="0" applyAlignment="1">
      <alignment/>
    </xf>
    <xf numFmtId="49" fontId="0" fillId="0" borderId="0" xfId="0" applyNumberFormat="1" applyAlignment="1">
      <alignment/>
    </xf>
    <xf numFmtId="0" fontId="2" fillId="0" borderId="0" xfId="0" applyFont="1" applyAlignment="1">
      <alignment/>
    </xf>
    <xf numFmtId="49" fontId="3" fillId="0" borderId="0" xfId="0" applyNumberFormat="1" applyFont="1" applyBorder="1" applyAlignment="1">
      <alignment horizontal="right"/>
    </xf>
    <xf numFmtId="0" fontId="4" fillId="0" borderId="0" xfId="0" applyFont="1" applyBorder="1" applyAlignment="1">
      <alignment horizontal="center"/>
    </xf>
    <xf numFmtId="0" fontId="2" fillId="0" borderId="0" xfId="0" applyFont="1" applyBorder="1" applyAlignment="1">
      <alignment horizontal="left"/>
    </xf>
    <xf numFmtId="49" fontId="2" fillId="0" borderId="0" xfId="0" applyNumberFormat="1" applyFont="1" applyBorder="1" applyAlignment="1">
      <alignment horizontal="center"/>
    </xf>
    <xf numFmtId="0" fontId="2" fillId="0" borderId="0" xfId="0" applyFont="1" applyBorder="1" applyAlignment="1">
      <alignment/>
    </xf>
    <xf numFmtId="49" fontId="2" fillId="0" borderId="0" xfId="0" applyNumberFormat="1" applyFont="1" applyBorder="1" applyAlignment="1">
      <alignment/>
    </xf>
    <xf numFmtId="0" fontId="2" fillId="0" borderId="0" xfId="0" applyFont="1" applyBorder="1" applyAlignment="1">
      <alignment/>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49" fontId="3" fillId="0" borderId="15" xfId="0" applyNumberFormat="1" applyFont="1" applyBorder="1" applyAlignment="1">
      <alignment horizontal="center" vertical="center"/>
    </xf>
    <xf numFmtId="49" fontId="3" fillId="0" borderId="16"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18" xfId="0" applyNumberFormat="1" applyFont="1" applyBorder="1" applyAlignment="1">
      <alignment horizontal="left" wrapText="1"/>
    </xf>
    <xf numFmtId="49" fontId="3" fillId="0" borderId="19" xfId="0" applyNumberFormat="1" applyFont="1" applyBorder="1" applyAlignment="1">
      <alignment horizontal="center" wrapText="1"/>
    </xf>
    <xf numFmtId="49" fontId="3" fillId="0" borderId="20" xfId="0" applyNumberFormat="1" applyFont="1" applyBorder="1" applyAlignment="1">
      <alignment horizontal="center" wrapText="1"/>
    </xf>
    <xf numFmtId="2" fontId="3" fillId="0" borderId="20" xfId="0" applyNumberFormat="1" applyFont="1" applyBorder="1" applyAlignment="1">
      <alignment horizontal="right"/>
    </xf>
    <xf numFmtId="2" fontId="5" fillId="0" borderId="21" xfId="0" applyNumberFormat="1" applyFont="1" applyBorder="1" applyAlignment="1">
      <alignment horizontal="right" shrinkToFit="1"/>
    </xf>
    <xf numFmtId="49" fontId="3" fillId="0" borderId="22" xfId="0" applyNumberFormat="1" applyFont="1" applyBorder="1" applyAlignment="1">
      <alignment horizontal="left" vertical="top" wrapText="1"/>
    </xf>
    <xf numFmtId="49" fontId="3" fillId="0" borderId="23" xfId="0" applyNumberFormat="1" applyFont="1" applyBorder="1" applyAlignment="1">
      <alignment horizontal="center" vertical="center" wrapText="1"/>
    </xf>
    <xf numFmtId="49" fontId="3" fillId="0" borderId="24" xfId="0" applyNumberFormat="1" applyFont="1" applyBorder="1" applyAlignment="1">
      <alignment horizontal="center" vertical="center" wrapText="1"/>
    </xf>
    <xf numFmtId="4" fontId="3" fillId="0" borderId="24" xfId="0" applyNumberFormat="1" applyFont="1" applyBorder="1" applyAlignment="1">
      <alignment horizontal="right"/>
    </xf>
    <xf numFmtId="49" fontId="3" fillId="0" borderId="25" xfId="0" applyNumberFormat="1" applyFont="1" applyBorder="1" applyAlignment="1">
      <alignment horizontal="center" vertical="center" wrapText="1"/>
    </xf>
    <xf numFmtId="49" fontId="3" fillId="0" borderId="26" xfId="0" applyNumberFormat="1" applyFont="1" applyBorder="1" applyAlignment="1">
      <alignment horizontal="center" vertical="center" wrapText="1"/>
    </xf>
    <xf numFmtId="4" fontId="3" fillId="0" borderId="27" xfId="0" applyNumberFormat="1" applyFont="1" applyBorder="1" applyAlignment="1">
      <alignment horizontal="right"/>
    </xf>
    <xf numFmtId="4" fontId="3" fillId="0" borderId="26" xfId="0" applyNumberFormat="1" applyFont="1" applyBorder="1" applyAlignment="1">
      <alignment horizontal="right"/>
    </xf>
    <xf numFmtId="49" fontId="3" fillId="0" borderId="28" xfId="0" applyNumberFormat="1" applyFont="1" applyBorder="1" applyAlignment="1">
      <alignment horizontal="center" vertical="center" wrapText="1"/>
    </xf>
    <xf numFmtId="49" fontId="3" fillId="0" borderId="29" xfId="0" applyNumberFormat="1" applyFont="1" applyBorder="1" applyAlignment="1">
      <alignment horizontal="center" vertical="center" wrapText="1"/>
    </xf>
    <xf numFmtId="0" fontId="5" fillId="0" borderId="30" xfId="0" applyNumberFormat="1" applyFont="1" applyBorder="1" applyAlignment="1">
      <alignment horizontal="left" wrapText="1"/>
    </xf>
    <xf numFmtId="49" fontId="3" fillId="0" borderId="31" xfId="0" applyNumberFormat="1" applyFont="1" applyBorder="1" applyAlignment="1">
      <alignment horizontal="center" vertical="center" wrapText="1"/>
    </xf>
    <xf numFmtId="4" fontId="3" fillId="0" borderId="32" xfId="0" applyNumberFormat="1" applyFont="1" applyBorder="1" applyAlignment="1">
      <alignment horizontal="right"/>
    </xf>
    <xf numFmtId="4" fontId="3" fillId="0" borderId="28" xfId="0" applyNumberFormat="1" applyFont="1" applyBorder="1" applyAlignment="1">
      <alignment horizontal="right"/>
    </xf>
    <xf numFmtId="49" fontId="6" fillId="0" borderId="25" xfId="0" applyNumberFormat="1" applyFont="1" applyBorder="1" applyAlignment="1">
      <alignment horizontal="center" wrapText="1"/>
    </xf>
    <xf numFmtId="49" fontId="6" fillId="0" borderId="33" xfId="0" applyNumberFormat="1" applyFont="1" applyBorder="1" applyAlignment="1">
      <alignment horizontal="center" wrapText="1"/>
    </xf>
    <xf numFmtId="2" fontId="6" fillId="0" borderId="34" xfId="0" applyNumberFormat="1" applyFont="1" applyBorder="1" applyAlignment="1">
      <alignment horizontal="right"/>
    </xf>
    <xf numFmtId="4" fontId="6" fillId="0" borderId="34" xfId="0" applyNumberFormat="1" applyFont="1" applyBorder="1" applyAlignment="1">
      <alignment horizontal="right"/>
    </xf>
    <xf numFmtId="49" fontId="6" fillId="0" borderId="18" xfId="0" applyNumberFormat="1" applyFont="1" applyBorder="1" applyAlignment="1">
      <alignment horizontal="left" wrapText="1"/>
    </xf>
    <xf numFmtId="49" fontId="6" fillId="0" borderId="35" xfId="0" applyNumberFormat="1" applyFont="1" applyBorder="1" applyAlignment="1">
      <alignment horizontal="center" wrapText="1"/>
    </xf>
    <xf numFmtId="49" fontId="6" fillId="0" borderId="36" xfId="0" applyNumberFormat="1" applyFont="1" applyBorder="1" applyAlignment="1">
      <alignment horizontal="center" wrapText="1"/>
    </xf>
    <xf numFmtId="2" fontId="6" fillId="0" borderId="37" xfId="0" applyNumberFormat="1" applyFont="1" applyBorder="1" applyAlignment="1">
      <alignment horizontal="right"/>
    </xf>
    <xf numFmtId="4" fontId="6" fillId="0" borderId="38" xfId="0" applyNumberFormat="1" applyFont="1" applyBorder="1" applyAlignment="1">
      <alignment horizontal="right"/>
    </xf>
    <xf numFmtId="4" fontId="6" fillId="0" borderId="37" xfId="0" applyNumberFormat="1" applyFont="1" applyBorder="1" applyAlignment="1">
      <alignment horizontal="right"/>
    </xf>
    <xf numFmtId="49" fontId="3" fillId="0" borderId="35" xfId="0" applyNumberFormat="1" applyFont="1" applyBorder="1" applyAlignment="1">
      <alignment horizontal="center" vertical="center" wrapText="1"/>
    </xf>
    <xf numFmtId="49" fontId="3" fillId="0" borderId="39" xfId="0" applyNumberFormat="1" applyFont="1" applyBorder="1" applyAlignment="1">
      <alignment horizontal="center" vertical="center" wrapText="1"/>
    </xf>
    <xf numFmtId="2" fontId="54" fillId="0" borderId="40" xfId="0" applyNumberFormat="1" applyFont="1" applyBorder="1" applyAlignment="1">
      <alignment horizontal="right"/>
    </xf>
    <xf numFmtId="4" fontId="3" fillId="0" borderId="20" xfId="0" applyNumberFormat="1" applyFont="1" applyBorder="1" applyAlignment="1">
      <alignment horizontal="right"/>
    </xf>
    <xf numFmtId="49" fontId="6" fillId="0" borderId="35" xfId="0" applyNumberFormat="1" applyFont="1" applyBorder="1" applyAlignment="1">
      <alignment horizontal="center" vertical="center" wrapText="1"/>
    </xf>
    <xf numFmtId="49" fontId="6" fillId="0" borderId="39" xfId="0" applyNumberFormat="1" applyFont="1" applyBorder="1" applyAlignment="1">
      <alignment horizontal="center" vertical="center" wrapText="1"/>
    </xf>
    <xf numFmtId="4" fontId="6" fillId="0" borderId="28" xfId="0" applyNumberFormat="1" applyFont="1" applyBorder="1" applyAlignment="1">
      <alignment/>
    </xf>
    <xf numFmtId="4" fontId="6" fillId="0" borderId="28" xfId="0" applyNumberFormat="1" applyFont="1" applyBorder="1" applyAlignment="1">
      <alignment horizontal="right"/>
    </xf>
    <xf numFmtId="49" fontId="3" fillId="0" borderId="41" xfId="0" applyNumberFormat="1" applyFont="1" applyBorder="1" applyAlignment="1">
      <alignment horizontal="center" vertical="center" wrapText="1"/>
    </xf>
    <xf numFmtId="4" fontId="3" fillId="0" borderId="28" xfId="0" applyNumberFormat="1" applyFont="1" applyBorder="1" applyAlignment="1">
      <alignment/>
    </xf>
    <xf numFmtId="4" fontId="54" fillId="0" borderId="40" xfId="0" applyNumberFormat="1" applyFont="1" applyBorder="1" applyAlignment="1">
      <alignment horizontal="right"/>
    </xf>
    <xf numFmtId="181" fontId="5" fillId="0" borderId="40" xfId="0" applyNumberFormat="1" applyFont="1" applyBorder="1" applyAlignment="1">
      <alignment horizontal="right" shrinkToFit="1"/>
    </xf>
    <xf numFmtId="4" fontId="2" fillId="0" borderId="0" xfId="0" applyNumberFormat="1" applyFont="1" applyAlignment="1">
      <alignment/>
    </xf>
    <xf numFmtId="49" fontId="6" fillId="0" borderId="19" xfId="0" applyNumberFormat="1" applyFont="1" applyBorder="1" applyAlignment="1">
      <alignment horizontal="center" wrapText="1"/>
    </xf>
    <xf numFmtId="4" fontId="6" fillId="0" borderId="26" xfId="0" applyNumberFormat="1" applyFont="1" applyBorder="1" applyAlignment="1">
      <alignment horizontal="right"/>
    </xf>
    <xf numFmtId="4" fontId="6" fillId="0" borderId="42" xfId="0" applyNumberFormat="1" applyFont="1" applyBorder="1" applyAlignment="1">
      <alignment horizontal="right"/>
    </xf>
    <xf numFmtId="4" fontId="3" fillId="0" borderId="42" xfId="0" applyNumberFormat="1" applyFont="1" applyBorder="1" applyAlignment="1">
      <alignment horizontal="right"/>
    </xf>
    <xf numFmtId="0" fontId="2" fillId="0" borderId="43" xfId="0" applyFont="1" applyBorder="1" applyAlignment="1">
      <alignment horizontal="left"/>
    </xf>
    <xf numFmtId="0" fontId="2" fillId="0" borderId="44" xfId="0" applyFont="1" applyBorder="1" applyAlignment="1">
      <alignment horizontal="center"/>
    </xf>
    <xf numFmtId="0" fontId="2" fillId="0" borderId="44" xfId="0" applyFont="1" applyBorder="1" applyAlignment="1">
      <alignment horizontal="left"/>
    </xf>
    <xf numFmtId="49" fontId="2" fillId="0" borderId="44" xfId="0" applyNumberFormat="1" applyFont="1" applyBorder="1" applyAlignment="1">
      <alignment/>
    </xf>
    <xf numFmtId="0" fontId="2" fillId="0" borderId="44" xfId="0" applyFont="1" applyBorder="1" applyAlignment="1">
      <alignment/>
    </xf>
    <xf numFmtId="0" fontId="3" fillId="0" borderId="0" xfId="0" applyFont="1" applyAlignment="1">
      <alignment/>
    </xf>
    <xf numFmtId="0" fontId="2" fillId="0" borderId="30" xfId="0" applyFont="1" applyBorder="1" applyAlignment="1">
      <alignment/>
    </xf>
    <xf numFmtId="0" fontId="2" fillId="0" borderId="0" xfId="0" applyFont="1" applyAlignment="1">
      <alignment horizontal="left"/>
    </xf>
    <xf numFmtId="0" fontId="2" fillId="0" borderId="0" xfId="0" applyFont="1" applyFill="1" applyAlignment="1">
      <alignment/>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49" fontId="3" fillId="0" borderId="0" xfId="0" applyNumberFormat="1" applyFont="1" applyFill="1" applyAlignment="1">
      <alignmen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49" fontId="2" fillId="0" borderId="0" xfId="0" applyNumberFormat="1" applyFont="1" applyFill="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wrapText="1"/>
    </xf>
    <xf numFmtId="49" fontId="2" fillId="0" borderId="11" xfId="0" applyNumberFormat="1" applyFont="1" applyFill="1" applyBorder="1" applyAlignment="1">
      <alignment vertical="center" wrapText="1"/>
    </xf>
    <xf numFmtId="49" fontId="2" fillId="0" borderId="45" xfId="0" applyNumberFormat="1" applyFont="1" applyFill="1" applyBorder="1" applyAlignment="1">
      <alignment vertical="center"/>
    </xf>
    <xf numFmtId="49" fontId="2" fillId="0" borderId="46" xfId="0" applyNumberFormat="1" applyFont="1" applyFill="1" applyBorder="1" applyAlignment="1">
      <alignment vertical="center" wrapText="1"/>
    </xf>
    <xf numFmtId="49" fontId="2" fillId="0" borderId="47" xfId="0" applyNumberFormat="1" applyFont="1" applyFill="1" applyBorder="1" applyAlignment="1">
      <alignment vertical="center" wrapText="1"/>
    </xf>
    <xf numFmtId="49" fontId="2" fillId="0" borderId="48" xfId="0" applyNumberFormat="1" applyFont="1" applyFill="1" applyBorder="1" applyAlignment="1">
      <alignment vertical="center"/>
    </xf>
    <xf numFmtId="49" fontId="2" fillId="0" borderId="39" xfId="0" applyNumberFormat="1" applyFont="1" applyFill="1" applyBorder="1" applyAlignment="1">
      <alignment vertical="center" wrapText="1"/>
    </xf>
    <xf numFmtId="49" fontId="2" fillId="0" borderId="42" xfId="0" applyNumberFormat="1" applyFont="1" applyFill="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49" fontId="2" fillId="0" borderId="15" xfId="0" applyNumberFormat="1" applyFont="1" applyFill="1" applyBorder="1" applyAlignment="1">
      <alignment horizontal="right" vertical="center"/>
    </xf>
    <xf numFmtId="49" fontId="2" fillId="0" borderId="16" xfId="0" applyNumberFormat="1" applyFont="1" applyFill="1" applyBorder="1" applyAlignment="1">
      <alignment horizontal="right" vertical="center"/>
    </xf>
    <xf numFmtId="49" fontId="2" fillId="0" borderId="49" xfId="0" applyNumberFormat="1" applyFont="1" applyFill="1" applyBorder="1" applyAlignment="1">
      <alignment horizontal="right" vertical="center"/>
    </xf>
    <xf numFmtId="49" fontId="7" fillId="0" borderId="50" xfId="0" applyNumberFormat="1" applyFont="1" applyBorder="1" applyAlignment="1">
      <alignment vertical="center" wrapText="1"/>
    </xf>
    <xf numFmtId="49" fontId="7" fillId="0" borderId="51" xfId="0" applyNumberFormat="1" applyFont="1" applyBorder="1" applyAlignment="1">
      <alignment vertical="center" wrapText="1"/>
    </xf>
    <xf numFmtId="49" fontId="7" fillId="0" borderId="20" xfId="0" applyNumberFormat="1" applyFont="1" applyBorder="1" applyAlignment="1">
      <alignment vertical="center"/>
    </xf>
    <xf numFmtId="2" fontId="7" fillId="0" borderId="20" xfId="0" applyNumberFormat="1" applyFont="1" applyFill="1" applyBorder="1" applyAlignment="1">
      <alignment vertical="center"/>
    </xf>
    <xf numFmtId="4" fontId="7" fillId="0" borderId="20" xfId="0" applyNumberFormat="1" applyFont="1" applyFill="1" applyBorder="1" applyAlignment="1">
      <alignment vertical="center"/>
    </xf>
    <xf numFmtId="0" fontId="2" fillId="0" borderId="5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4" fontId="2" fillId="0" borderId="24" xfId="0" applyNumberFormat="1" applyFont="1" applyFill="1" applyBorder="1" applyAlignment="1">
      <alignment vertical="center"/>
    </xf>
    <xf numFmtId="182" fontId="2" fillId="0" borderId="24" xfId="0" applyNumberFormat="1" applyFont="1" applyFill="1" applyBorder="1" applyAlignment="1">
      <alignment horizontal="right" vertical="center"/>
    </xf>
    <xf numFmtId="0" fontId="2" fillId="0" borderId="53" xfId="0" applyFont="1" applyFill="1" applyBorder="1" applyAlignment="1">
      <alignment vertical="center"/>
    </xf>
    <xf numFmtId="49" fontId="7" fillId="0" borderId="54" xfId="0" applyNumberFormat="1" applyFont="1" applyBorder="1" applyAlignment="1">
      <alignment vertical="center"/>
    </xf>
    <xf numFmtId="49" fontId="7" fillId="0" borderId="51" xfId="0" applyNumberFormat="1" applyFont="1" applyBorder="1" applyAlignment="1">
      <alignment vertical="center"/>
    </xf>
    <xf numFmtId="4" fontId="7" fillId="0" borderId="55" xfId="0" applyNumberFormat="1" applyFont="1" applyFill="1" applyBorder="1" applyAlignment="1">
      <alignment vertical="center"/>
    </xf>
    <xf numFmtId="4" fontId="7" fillId="0" borderId="56" xfId="0" applyNumberFormat="1" applyFont="1" applyFill="1" applyBorder="1" applyAlignment="1">
      <alignment vertical="center"/>
    </xf>
    <xf numFmtId="49" fontId="2" fillId="0" borderId="50" xfId="0" applyNumberFormat="1" applyFont="1" applyBorder="1" applyAlignment="1">
      <alignment vertical="center" wrapText="1"/>
    </xf>
    <xf numFmtId="49" fontId="2" fillId="0" borderId="51" xfId="0" applyNumberFormat="1" applyFont="1" applyBorder="1" applyAlignment="1">
      <alignment vertical="center" wrapText="1"/>
    </xf>
    <xf numFmtId="49" fontId="2" fillId="0" borderId="20" xfId="0" applyNumberFormat="1" applyFont="1" applyBorder="1" applyAlignment="1">
      <alignment vertical="center"/>
    </xf>
    <xf numFmtId="4" fontId="2" fillId="0" borderId="20" xfId="0" applyNumberFormat="1" applyFont="1" applyFill="1" applyBorder="1" applyAlignment="1">
      <alignment vertical="center"/>
    </xf>
    <xf numFmtId="4" fontId="2" fillId="0" borderId="54" xfId="0" applyNumberFormat="1" applyFont="1" applyFill="1" applyBorder="1" applyAlignment="1">
      <alignment vertical="center"/>
    </xf>
    <xf numFmtId="4" fontId="2" fillId="0" borderId="57" xfId="0" applyNumberFormat="1" applyFont="1" applyFill="1" applyBorder="1" applyAlignment="1">
      <alignment vertical="center"/>
    </xf>
    <xf numFmtId="4" fontId="2" fillId="0" borderId="58" xfId="0" applyNumberFormat="1" applyFont="1" applyFill="1" applyBorder="1" applyAlignment="1">
      <alignment vertical="center"/>
    </xf>
    <xf numFmtId="0" fontId="7" fillId="0" borderId="50" xfId="0" applyNumberFormat="1" applyFont="1" applyBorder="1" applyAlignment="1" applyProtection="1">
      <alignment horizontal="left" vertical="center" wrapText="1"/>
      <protection locked="0"/>
    </xf>
    <xf numFmtId="4" fontId="7" fillId="0" borderId="58" xfId="0" applyNumberFormat="1" applyFont="1" applyFill="1" applyBorder="1" applyAlignment="1">
      <alignment vertical="center"/>
    </xf>
    <xf numFmtId="49" fontId="2" fillId="0" borderId="54" xfId="0" applyNumberFormat="1" applyFont="1" applyBorder="1" applyAlignment="1">
      <alignment vertical="center"/>
    </xf>
    <xf numFmtId="49" fontId="2" fillId="0" borderId="51" xfId="0" applyNumberFormat="1" applyFont="1" applyBorder="1" applyAlignment="1">
      <alignment vertical="center"/>
    </xf>
    <xf numFmtId="181" fontId="2" fillId="0" borderId="54" xfId="0" applyNumberFormat="1" applyFont="1" applyFill="1" applyBorder="1" applyAlignment="1">
      <alignment vertical="center"/>
    </xf>
    <xf numFmtId="2" fontId="2" fillId="0" borderId="58" xfId="0" applyNumberFormat="1" applyFont="1" applyFill="1" applyBorder="1" applyAlignment="1">
      <alignment horizontal="right" vertical="center"/>
    </xf>
    <xf numFmtId="4" fontId="7" fillId="0" borderId="54" xfId="0" applyNumberFormat="1" applyFont="1" applyFill="1" applyBorder="1" applyAlignment="1">
      <alignment vertical="center"/>
    </xf>
    <xf numFmtId="0" fontId="7" fillId="0" borderId="50" xfId="0" applyNumberFormat="1" applyFont="1" applyBorder="1" applyAlignment="1">
      <alignment vertical="center" wrapText="1"/>
    </xf>
    <xf numFmtId="2" fontId="7" fillId="0" borderId="58" xfId="0" applyNumberFormat="1" applyFont="1" applyFill="1" applyBorder="1" applyAlignment="1">
      <alignment horizontal="right" vertical="center"/>
    </xf>
    <xf numFmtId="49" fontId="2" fillId="0" borderId="54" xfId="0" applyNumberFormat="1" applyFont="1" applyFill="1" applyBorder="1" applyAlignment="1">
      <alignment horizontal="right" vertical="center"/>
    </xf>
    <xf numFmtId="0" fontId="2" fillId="0" borderId="54" xfId="0" applyNumberFormat="1" applyFont="1" applyFill="1" applyBorder="1" applyAlignment="1">
      <alignment horizontal="right" vertical="center"/>
    </xf>
    <xf numFmtId="2" fontId="2" fillId="0" borderId="49" xfId="0" applyNumberFormat="1" applyFont="1" applyFill="1" applyBorder="1" applyAlignment="1">
      <alignment horizontal="right" vertical="center"/>
    </xf>
    <xf numFmtId="49" fontId="2" fillId="0" borderId="28" xfId="0" applyNumberFormat="1" applyFont="1" applyFill="1" applyBorder="1" applyAlignment="1">
      <alignment horizontal="right" vertical="center"/>
    </xf>
    <xf numFmtId="4" fontId="2" fillId="0" borderId="42" xfId="0" applyNumberFormat="1" applyFont="1" applyFill="1" applyBorder="1" applyAlignment="1">
      <alignment vertical="center"/>
    </xf>
    <xf numFmtId="49" fontId="2" fillId="0" borderId="50" xfId="0" applyNumberFormat="1" applyFont="1" applyFill="1" applyBorder="1" applyAlignment="1">
      <alignment vertical="center" wrapText="1"/>
    </xf>
    <xf numFmtId="49" fontId="2" fillId="0" borderId="20" xfId="0" applyNumberFormat="1" applyFont="1" applyFill="1" applyBorder="1" applyAlignment="1">
      <alignment vertical="center"/>
    </xf>
    <xf numFmtId="49" fontId="2" fillId="0" borderId="51" xfId="0" applyNumberFormat="1" applyFont="1" applyFill="1" applyBorder="1" applyAlignment="1">
      <alignment vertical="center" wrapText="1"/>
    </xf>
    <xf numFmtId="4" fontId="2" fillId="0" borderId="54" xfId="0" applyNumberFormat="1" applyFont="1" applyFill="1" applyBorder="1" applyAlignment="1">
      <alignment horizontal="right" vertical="center"/>
    </xf>
    <xf numFmtId="183" fontId="2" fillId="0" borderId="54" xfId="0" applyNumberFormat="1" applyFont="1" applyFill="1" applyBorder="1" applyAlignment="1">
      <alignment vertical="center"/>
    </xf>
    <xf numFmtId="4" fontId="2" fillId="0" borderId="59" xfId="0" applyNumberFormat="1" applyFont="1" applyFill="1" applyBorder="1" applyAlignment="1">
      <alignment vertical="center"/>
    </xf>
    <xf numFmtId="2" fontId="2" fillId="0" borderId="28" xfId="0" applyNumberFormat="1" applyFont="1" applyFill="1" applyBorder="1" applyAlignment="1">
      <alignment horizontal="left" vertical="center" wrapText="1"/>
    </xf>
    <xf numFmtId="4" fontId="2" fillId="0" borderId="28" xfId="0" applyNumberFormat="1" applyFont="1" applyFill="1" applyBorder="1" applyAlignment="1">
      <alignment vertical="center"/>
    </xf>
    <xf numFmtId="4" fontId="2" fillId="0" borderId="39" xfId="0" applyNumberFormat="1" applyFont="1" applyFill="1" applyBorder="1" applyAlignment="1">
      <alignment vertical="center"/>
    </xf>
    <xf numFmtId="2" fontId="7" fillId="0" borderId="37" xfId="0" applyNumberFormat="1" applyFont="1" applyFill="1" applyBorder="1" applyAlignment="1">
      <alignment horizontal="right" vertical="center"/>
    </xf>
    <xf numFmtId="2" fontId="2" fillId="0" borderId="54" xfId="0" applyNumberFormat="1" applyFont="1" applyFill="1" applyBorder="1" applyAlignment="1">
      <alignment horizontal="right" vertical="center"/>
    </xf>
    <xf numFmtId="2" fontId="2" fillId="0" borderId="59" xfId="0" applyNumberFormat="1" applyFont="1" applyFill="1" applyBorder="1" applyAlignment="1">
      <alignment horizontal="right" vertical="center"/>
    </xf>
    <xf numFmtId="49" fontId="2" fillId="0" borderId="54" xfId="0" applyNumberFormat="1" applyFont="1" applyBorder="1" applyAlignment="1">
      <alignment horizontal="left" vertical="center"/>
    </xf>
    <xf numFmtId="49" fontId="2" fillId="0" borderId="51" xfId="0" applyNumberFormat="1" applyFont="1" applyBorder="1" applyAlignment="1">
      <alignment horizontal="left" vertical="center"/>
    </xf>
    <xf numFmtId="2" fontId="2" fillId="0" borderId="28" xfId="0" applyNumberFormat="1" applyFont="1" applyFill="1" applyBorder="1" applyAlignment="1">
      <alignment horizontal="right" vertical="center"/>
    </xf>
    <xf numFmtId="49" fontId="7" fillId="0" borderId="24" xfId="0" applyNumberFormat="1" applyFont="1" applyBorder="1" applyAlignment="1">
      <alignment vertical="center"/>
    </xf>
    <xf numFmtId="49" fontId="2" fillId="0" borderId="60" xfId="0" applyNumberFormat="1" applyFont="1" applyBorder="1" applyAlignment="1">
      <alignment vertical="center" wrapText="1"/>
    </xf>
    <xf numFmtId="49" fontId="7" fillId="0" borderId="61" xfId="0" applyNumberFormat="1" applyFont="1" applyBorder="1" applyAlignment="1">
      <alignment horizontal="left" vertical="center"/>
    </xf>
    <xf numFmtId="49" fontId="7" fillId="0" borderId="62" xfId="0" applyNumberFormat="1" applyFont="1" applyBorder="1" applyAlignment="1">
      <alignment horizontal="left" vertical="center"/>
    </xf>
    <xf numFmtId="4" fontId="2" fillId="0" borderId="0" xfId="0" applyNumberFormat="1" applyFont="1" applyFill="1" applyBorder="1" applyAlignment="1">
      <alignment vertical="center"/>
    </xf>
    <xf numFmtId="49" fontId="2" fillId="0" borderId="39" xfId="0" applyNumberFormat="1" applyFont="1" applyBorder="1" applyAlignment="1">
      <alignment vertical="center"/>
    </xf>
    <xf numFmtId="49" fontId="2" fillId="0" borderId="63" xfId="0" applyNumberFormat="1" applyFont="1" applyBorder="1" applyAlignment="1">
      <alignment vertical="center"/>
    </xf>
    <xf numFmtId="49" fontId="2" fillId="0" borderId="64" xfId="0" applyNumberFormat="1" applyFont="1" applyBorder="1" applyAlignment="1">
      <alignment vertical="center"/>
    </xf>
    <xf numFmtId="183" fontId="0" fillId="0" borderId="0" xfId="0" applyNumberFormat="1" applyAlignment="1">
      <alignment/>
    </xf>
    <xf numFmtId="184" fontId="0" fillId="0" borderId="0" xfId="0" applyNumberFormat="1" applyAlignment="1">
      <alignment/>
    </xf>
    <xf numFmtId="49" fontId="2" fillId="0" borderId="64" xfId="0" applyNumberFormat="1" applyFont="1" applyBorder="1" applyAlignment="1">
      <alignment horizontal="left" vertical="center"/>
    </xf>
    <xf numFmtId="4" fontId="7" fillId="0" borderId="26" xfId="0" applyNumberFormat="1" applyFont="1" applyFill="1" applyBorder="1" applyAlignment="1">
      <alignment vertical="center"/>
    </xf>
    <xf numFmtId="2" fontId="2" fillId="0" borderId="37" xfId="0" applyNumberFormat="1" applyFont="1" applyFill="1" applyBorder="1" applyAlignment="1">
      <alignment horizontal="right" vertical="center"/>
    </xf>
    <xf numFmtId="4" fontId="2" fillId="0" borderId="39" xfId="0" applyNumberFormat="1" applyFont="1" applyFill="1" applyBorder="1" applyAlignment="1">
      <alignment horizontal="right" vertical="center"/>
    </xf>
    <xf numFmtId="49" fontId="2" fillId="0" borderId="59" xfId="0" applyNumberFormat="1" applyFont="1" applyFill="1" applyBorder="1" applyAlignment="1">
      <alignment horizontal="right" vertical="center"/>
    </xf>
    <xf numFmtId="49" fontId="2" fillId="0" borderId="52" xfId="0" applyNumberFormat="1" applyFont="1" applyBorder="1" applyAlignment="1">
      <alignment vertical="center" wrapText="1"/>
    </xf>
    <xf numFmtId="49" fontId="2" fillId="0" borderId="39" xfId="0" applyNumberFormat="1" applyFont="1" applyFill="1" applyBorder="1" applyAlignment="1">
      <alignment horizontal="right" vertical="center"/>
    </xf>
    <xf numFmtId="49" fontId="2" fillId="0" borderId="65" xfId="0" applyNumberFormat="1" applyFont="1" applyBorder="1" applyAlignment="1">
      <alignment vertical="center" wrapText="1"/>
    </xf>
    <xf numFmtId="49" fontId="2" fillId="0" borderId="24" xfId="0" applyNumberFormat="1" applyFont="1" applyBorder="1" applyAlignment="1">
      <alignment vertical="center"/>
    </xf>
    <xf numFmtId="2" fontId="8" fillId="0" borderId="37" xfId="0" applyNumberFormat="1" applyFont="1" applyFill="1" applyBorder="1" applyAlignment="1">
      <alignment horizontal="justify" vertical="center" wrapText="1"/>
    </xf>
    <xf numFmtId="49" fontId="2" fillId="0" borderId="28" xfId="0" applyNumberFormat="1" applyFont="1" applyBorder="1" applyAlignment="1">
      <alignment vertical="center" wrapText="1"/>
    </xf>
    <xf numFmtId="49" fontId="7" fillId="0" borderId="28" xfId="0" applyNumberFormat="1" applyFont="1" applyBorder="1" applyAlignment="1">
      <alignment horizontal="left" vertical="center"/>
    </xf>
    <xf numFmtId="4" fontId="2" fillId="0" borderId="51" xfId="0" applyNumberFormat="1" applyFont="1" applyFill="1" applyBorder="1" applyAlignment="1">
      <alignment vertical="center"/>
    </xf>
    <xf numFmtId="49" fontId="2" fillId="0" borderId="28" xfId="0" applyNumberFormat="1" applyFont="1" applyBorder="1" applyAlignment="1">
      <alignment horizontal="left" vertical="center"/>
    </xf>
    <xf numFmtId="49" fontId="7" fillId="0" borderId="66" xfId="0" applyNumberFormat="1" applyFont="1" applyBorder="1" applyAlignment="1">
      <alignment vertical="center" wrapText="1"/>
    </xf>
    <xf numFmtId="49" fontId="7" fillId="0" borderId="26" xfId="0" applyNumberFormat="1" applyFont="1" applyBorder="1" applyAlignment="1">
      <alignment vertical="center"/>
    </xf>
    <xf numFmtId="0" fontId="7" fillId="0" borderId="54" xfId="0" applyFont="1" applyBorder="1" applyAlignment="1">
      <alignment horizontal="left"/>
    </xf>
    <xf numFmtId="0" fontId="7" fillId="0" borderId="51" xfId="0" applyFont="1" applyBorder="1" applyAlignment="1">
      <alignment horizontal="left"/>
    </xf>
    <xf numFmtId="49" fontId="7" fillId="0" borderId="54" xfId="0" applyNumberFormat="1" applyFont="1" applyFill="1" applyBorder="1" applyAlignment="1">
      <alignment horizontal="right" vertical="center"/>
    </xf>
    <xf numFmtId="0" fontId="2" fillId="0" borderId="54" xfId="0" applyFont="1" applyBorder="1" applyAlignment="1">
      <alignment horizontal="left"/>
    </xf>
    <xf numFmtId="0" fontId="2" fillId="0" borderId="51" xfId="0" applyFont="1" applyBorder="1" applyAlignment="1">
      <alignment horizontal="left"/>
    </xf>
    <xf numFmtId="49" fontId="7" fillId="0" borderId="20" xfId="0" applyNumberFormat="1" applyFont="1" applyFill="1" applyBorder="1" applyAlignment="1">
      <alignment horizontal="right" vertical="center"/>
    </xf>
    <xf numFmtId="2" fontId="7" fillId="0" borderId="42" xfId="0" applyNumberFormat="1" applyFont="1" applyFill="1" applyBorder="1" applyAlignment="1">
      <alignment horizontal="right" vertical="center"/>
    </xf>
    <xf numFmtId="4" fontId="7" fillId="0" borderId="20" xfId="0" applyNumberFormat="1" applyFont="1" applyFill="1" applyBorder="1" applyAlignment="1">
      <alignment horizontal="right" vertical="center"/>
    </xf>
    <xf numFmtId="49" fontId="2" fillId="0" borderId="48" xfId="0" applyNumberFormat="1" applyFont="1" applyFill="1" applyBorder="1" applyAlignment="1">
      <alignment vertical="center" wrapText="1"/>
    </xf>
    <xf numFmtId="49" fontId="2" fillId="33" borderId="54" xfId="0" applyNumberFormat="1" applyFont="1" applyFill="1" applyBorder="1" applyAlignment="1">
      <alignment horizontal="right" vertical="center"/>
    </xf>
    <xf numFmtId="49" fontId="2" fillId="0" borderId="0" xfId="0" applyNumberFormat="1" applyFont="1" applyBorder="1" applyAlignment="1">
      <alignment vertical="center" wrapText="1"/>
    </xf>
    <xf numFmtId="49" fontId="2" fillId="0" borderId="28" xfId="0" applyNumberFormat="1" applyFont="1" applyBorder="1" applyAlignment="1">
      <alignment vertical="center"/>
    </xf>
    <xf numFmtId="49" fontId="2" fillId="0" borderId="67" xfId="0" applyNumberFormat="1" applyFont="1" applyBorder="1" applyAlignment="1">
      <alignment vertical="center" wrapText="1"/>
    </xf>
    <xf numFmtId="4" fontId="2" fillId="0" borderId="68" xfId="0" applyNumberFormat="1" applyFont="1" applyFill="1" applyBorder="1" applyAlignment="1">
      <alignment vertical="center"/>
    </xf>
    <xf numFmtId="49" fontId="2" fillId="0" borderId="68" xfId="0" applyNumberFormat="1" applyFont="1" applyFill="1" applyBorder="1" applyAlignment="1">
      <alignment horizontal="right" vertical="center"/>
    </xf>
    <xf numFmtId="4" fontId="7" fillId="0" borderId="68" xfId="0" applyNumberFormat="1" applyFont="1" applyFill="1" applyBorder="1" applyAlignment="1">
      <alignment vertical="center"/>
    </xf>
    <xf numFmtId="2" fontId="7" fillId="0" borderId="68" xfId="0" applyNumberFormat="1" applyFont="1" applyFill="1" applyBorder="1" applyAlignment="1">
      <alignment horizontal="right" vertical="center"/>
    </xf>
    <xf numFmtId="49" fontId="2" fillId="0" borderId="59" xfId="0" applyNumberFormat="1" applyFont="1" applyBorder="1" applyAlignment="1">
      <alignment vertical="center"/>
    </xf>
    <xf numFmtId="49" fontId="2" fillId="0" borderId="69" xfId="0" applyNumberFormat="1" applyFont="1" applyBorder="1" applyAlignment="1">
      <alignment vertical="center"/>
    </xf>
    <xf numFmtId="49" fontId="2" fillId="0" borderId="39" xfId="0" applyNumberFormat="1" applyFont="1" applyBorder="1" applyAlignment="1">
      <alignment horizontal="left" vertical="center"/>
    </xf>
    <xf numFmtId="49" fontId="2" fillId="0" borderId="63" xfId="0" applyNumberFormat="1" applyFont="1" applyBorder="1" applyAlignment="1">
      <alignment horizontal="left" vertical="center"/>
    </xf>
    <xf numFmtId="4" fontId="2" fillId="0" borderId="68" xfId="0" applyNumberFormat="1" applyFont="1" applyFill="1" applyBorder="1" applyAlignment="1">
      <alignment horizontal="right" vertical="center"/>
    </xf>
    <xf numFmtId="2" fontId="8" fillId="33" borderId="28" xfId="0" applyNumberFormat="1" applyFont="1" applyFill="1" applyBorder="1" applyAlignment="1">
      <alignment horizontal="justify" vertical="center" wrapText="1"/>
    </xf>
    <xf numFmtId="49" fontId="7" fillId="33" borderId="28" xfId="0" applyNumberFormat="1" applyFont="1" applyFill="1" applyBorder="1" applyAlignment="1">
      <alignment vertical="center" wrapText="1"/>
    </xf>
    <xf numFmtId="49" fontId="7" fillId="33" borderId="28" xfId="0" applyNumberFormat="1" applyFont="1" applyFill="1" applyBorder="1" applyAlignment="1">
      <alignment vertical="center"/>
    </xf>
    <xf numFmtId="4" fontId="7" fillId="0" borderId="28" xfId="0" applyNumberFormat="1" applyFont="1" applyFill="1" applyBorder="1" applyAlignment="1">
      <alignment vertical="center"/>
    </xf>
    <xf numFmtId="2" fontId="7" fillId="33" borderId="28" xfId="0" applyNumberFormat="1" applyFont="1" applyFill="1" applyBorder="1" applyAlignment="1">
      <alignment horizontal="right" vertical="center"/>
    </xf>
    <xf numFmtId="49" fontId="2" fillId="33" borderId="70" xfId="0" applyNumberFormat="1" applyFont="1" applyFill="1" applyBorder="1" applyAlignment="1">
      <alignment vertical="center" wrapText="1"/>
    </xf>
    <xf numFmtId="49" fontId="2" fillId="33" borderId="66" xfId="0" applyNumberFormat="1" applyFont="1" applyFill="1" applyBorder="1" applyAlignment="1">
      <alignment vertical="center" wrapText="1"/>
    </xf>
    <xf numFmtId="49" fontId="2" fillId="33" borderId="39" xfId="0" applyNumberFormat="1" applyFont="1" applyFill="1" applyBorder="1" applyAlignment="1">
      <alignment vertical="center"/>
    </xf>
    <xf numFmtId="49" fontId="2" fillId="33" borderId="66" xfId="0" applyNumberFormat="1" applyFont="1" applyFill="1" applyBorder="1" applyAlignment="1">
      <alignment vertical="center"/>
    </xf>
    <xf numFmtId="4" fontId="2" fillId="0" borderId="26" xfId="0" applyNumberFormat="1" applyFont="1" applyFill="1" applyBorder="1" applyAlignment="1">
      <alignment vertical="center"/>
    </xf>
    <xf numFmtId="49" fontId="2" fillId="33" borderId="39" xfId="0" applyNumberFormat="1" applyFont="1" applyFill="1" applyBorder="1" applyAlignment="1">
      <alignment horizontal="right" vertical="center"/>
    </xf>
    <xf numFmtId="49" fontId="2" fillId="33" borderId="50" xfId="0" applyNumberFormat="1" applyFont="1" applyFill="1" applyBorder="1" applyAlignment="1">
      <alignment vertical="center" wrapText="1"/>
    </xf>
    <xf numFmtId="49" fontId="2" fillId="33" borderId="51" xfId="0" applyNumberFormat="1" applyFont="1" applyFill="1" applyBorder="1" applyAlignment="1">
      <alignment vertical="center" wrapText="1"/>
    </xf>
    <xf numFmtId="49" fontId="2" fillId="33" borderId="54" xfId="0" applyNumberFormat="1" applyFont="1" applyFill="1" applyBorder="1" applyAlignment="1">
      <alignment vertical="center"/>
    </xf>
    <xf numFmtId="49" fontId="2" fillId="33" borderId="51" xfId="0" applyNumberFormat="1" applyFont="1" applyFill="1" applyBorder="1" applyAlignment="1">
      <alignment vertical="center"/>
    </xf>
    <xf numFmtId="49" fontId="2" fillId="33" borderId="20" xfId="0" applyNumberFormat="1" applyFont="1" applyFill="1" applyBorder="1" applyAlignment="1">
      <alignment vertical="center"/>
    </xf>
    <xf numFmtId="4" fontId="2" fillId="33" borderId="54" xfId="0" applyNumberFormat="1" applyFont="1" applyFill="1" applyBorder="1" applyAlignment="1">
      <alignment horizontal="right" vertical="center"/>
    </xf>
    <xf numFmtId="49" fontId="2" fillId="33" borderId="59" xfId="0" applyNumberFormat="1" applyFont="1" applyFill="1" applyBorder="1" applyAlignment="1">
      <alignment horizontal="right" vertical="center"/>
    </xf>
    <xf numFmtId="49" fontId="7" fillId="33" borderId="51" xfId="0" applyNumberFormat="1" applyFont="1" applyFill="1" applyBorder="1" applyAlignment="1">
      <alignment vertical="center" wrapText="1"/>
    </xf>
    <xf numFmtId="49" fontId="7" fillId="33" borderId="54" xfId="0" applyNumberFormat="1" applyFont="1" applyFill="1" applyBorder="1" applyAlignment="1">
      <alignment vertical="center"/>
    </xf>
    <xf numFmtId="49" fontId="7" fillId="33" borderId="51" xfId="0" applyNumberFormat="1" applyFont="1" applyFill="1" applyBorder="1" applyAlignment="1">
      <alignment vertical="center"/>
    </xf>
    <xf numFmtId="49" fontId="7" fillId="33" borderId="54" xfId="0" applyNumberFormat="1" applyFont="1" applyFill="1" applyBorder="1" applyAlignment="1">
      <alignment horizontal="right" vertical="center"/>
    </xf>
    <xf numFmtId="49" fontId="2" fillId="33" borderId="24" xfId="0" applyNumberFormat="1" applyFont="1" applyFill="1" applyBorder="1" applyAlignment="1">
      <alignment vertical="center"/>
    </xf>
    <xf numFmtId="4" fontId="2" fillId="33" borderId="59" xfId="0" applyNumberFormat="1" applyFont="1" applyFill="1" applyBorder="1" applyAlignment="1">
      <alignment horizontal="right" vertical="center"/>
    </xf>
    <xf numFmtId="49" fontId="2" fillId="33" borderId="52" xfId="0" applyNumberFormat="1" applyFont="1" applyFill="1" applyBorder="1" applyAlignment="1">
      <alignment vertical="center" wrapText="1"/>
    </xf>
    <xf numFmtId="49" fontId="2" fillId="33" borderId="43" xfId="0" applyNumberFormat="1" applyFont="1" applyFill="1" applyBorder="1" applyAlignment="1">
      <alignment vertical="center" wrapText="1"/>
    </xf>
    <xf numFmtId="49" fontId="2" fillId="33" borderId="68" xfId="0" applyNumberFormat="1" applyFont="1" applyFill="1" applyBorder="1" applyAlignment="1">
      <alignment vertical="center"/>
    </xf>
    <xf numFmtId="49" fontId="2" fillId="33" borderId="68" xfId="0" applyNumberFormat="1" applyFont="1" applyFill="1" applyBorder="1" applyAlignment="1">
      <alignment horizontal="right" vertical="center"/>
    </xf>
    <xf numFmtId="2" fontId="2" fillId="33" borderId="68" xfId="0" applyNumberFormat="1" applyFont="1" applyFill="1" applyBorder="1" applyAlignment="1">
      <alignment horizontal="right" vertical="center"/>
    </xf>
    <xf numFmtId="49" fontId="7" fillId="0" borderId="0" xfId="0" applyNumberFormat="1" applyFont="1" applyBorder="1" applyAlignment="1">
      <alignment vertical="center" wrapText="1"/>
    </xf>
    <xf numFmtId="49" fontId="2" fillId="33" borderId="71" xfId="0" applyNumberFormat="1" applyFont="1" applyFill="1" applyBorder="1" applyAlignment="1">
      <alignment horizontal="right" vertical="center"/>
    </xf>
    <xf numFmtId="49" fontId="7" fillId="0" borderId="39" xfId="0" applyNumberFormat="1" applyFont="1" applyBorder="1" applyAlignment="1">
      <alignment horizontal="left" vertical="center"/>
    </xf>
    <xf numFmtId="49" fontId="7" fillId="0" borderId="63" xfId="0" applyNumberFormat="1" applyFont="1" applyBorder="1" applyAlignment="1">
      <alignment horizontal="left" vertical="center"/>
    </xf>
    <xf numFmtId="49" fontId="2" fillId="34" borderId="71" xfId="0" applyNumberFormat="1" applyFont="1" applyFill="1" applyBorder="1" applyAlignment="1">
      <alignment horizontal="right" vertical="center"/>
    </xf>
    <xf numFmtId="49" fontId="2" fillId="0" borderId="66" xfId="0" applyNumberFormat="1" applyFont="1" applyBorder="1" applyAlignment="1">
      <alignment vertical="center" wrapText="1"/>
    </xf>
    <xf numFmtId="49" fontId="2" fillId="33" borderId="72" xfId="0" applyNumberFormat="1" applyFont="1" applyFill="1" applyBorder="1" applyAlignment="1">
      <alignment horizontal="right" vertical="center"/>
    </xf>
    <xf numFmtId="49" fontId="2" fillId="33" borderId="28" xfId="0" applyNumberFormat="1" applyFont="1" applyFill="1" applyBorder="1" applyAlignment="1">
      <alignment vertical="center" wrapText="1"/>
    </xf>
    <xf numFmtId="49" fontId="7" fillId="33" borderId="73" xfId="0" applyNumberFormat="1" applyFont="1" applyFill="1" applyBorder="1" applyAlignment="1">
      <alignment horizontal="left" vertical="center"/>
    </xf>
    <xf numFmtId="49" fontId="7" fillId="33" borderId="74" xfId="0" applyNumberFormat="1" applyFont="1" applyFill="1" applyBorder="1" applyAlignment="1">
      <alignment horizontal="left" vertical="center"/>
    </xf>
    <xf numFmtId="49" fontId="7" fillId="33" borderId="28" xfId="0" applyNumberFormat="1" applyFont="1" applyFill="1" applyBorder="1" applyAlignment="1">
      <alignment horizontal="right" vertical="center"/>
    </xf>
    <xf numFmtId="49" fontId="2" fillId="33" borderId="61" xfId="0" applyNumberFormat="1" applyFont="1" applyFill="1" applyBorder="1" applyAlignment="1">
      <alignment horizontal="left" vertical="center"/>
    </xf>
    <xf numFmtId="49" fontId="2" fillId="33" borderId="62" xfId="0" applyNumberFormat="1" applyFont="1" applyFill="1" applyBorder="1" applyAlignment="1">
      <alignment horizontal="left" vertical="center"/>
    </xf>
    <xf numFmtId="49" fontId="2" fillId="33" borderId="28" xfId="0" applyNumberFormat="1" applyFont="1" applyFill="1" applyBorder="1" applyAlignment="1">
      <alignment horizontal="right" vertical="center"/>
    </xf>
    <xf numFmtId="49" fontId="7" fillId="0" borderId="70" xfId="0" applyNumberFormat="1" applyFont="1" applyBorder="1" applyAlignment="1">
      <alignment vertical="center" wrapText="1"/>
    </xf>
    <xf numFmtId="49" fontId="7" fillId="0" borderId="75" xfId="0" applyNumberFormat="1" applyFont="1" applyBorder="1" applyAlignment="1">
      <alignment vertical="center" wrapText="1"/>
    </xf>
    <xf numFmtId="49" fontId="7" fillId="0" borderId="37" xfId="0" applyNumberFormat="1" applyFont="1" applyBorder="1" applyAlignment="1">
      <alignment vertical="center"/>
    </xf>
    <xf numFmtId="4" fontId="7" fillId="0" borderId="37" xfId="0" applyNumberFormat="1" applyFont="1" applyFill="1" applyBorder="1" applyAlignment="1">
      <alignment vertical="center"/>
    </xf>
    <xf numFmtId="49" fontId="2" fillId="0" borderId="66" xfId="0" applyNumberFormat="1" applyFont="1" applyBorder="1" applyAlignment="1">
      <alignment vertical="center"/>
    </xf>
    <xf numFmtId="2" fontId="2" fillId="0" borderId="39" xfId="0" applyNumberFormat="1" applyFont="1" applyFill="1" applyBorder="1" applyAlignment="1">
      <alignment horizontal="right" vertical="center"/>
    </xf>
    <xf numFmtId="2" fontId="7" fillId="0" borderId="54" xfId="22" applyNumberFormat="1" applyFont="1" applyFill="1" applyBorder="1" applyAlignment="1">
      <alignment horizontal="right" vertical="center"/>
    </xf>
    <xf numFmtId="49" fontId="2" fillId="33" borderId="76" xfId="0" applyNumberFormat="1" applyFont="1" applyFill="1" applyBorder="1" applyAlignment="1">
      <alignment horizontal="left" vertical="center"/>
    </xf>
    <xf numFmtId="49" fontId="2" fillId="33" borderId="77" xfId="0" applyNumberFormat="1" applyFont="1" applyFill="1" applyBorder="1" applyAlignment="1">
      <alignment horizontal="left" vertical="center"/>
    </xf>
    <xf numFmtId="49" fontId="2" fillId="33" borderId="78" xfId="0" applyNumberFormat="1" applyFont="1" applyFill="1" applyBorder="1" applyAlignment="1">
      <alignment horizontal="left" vertical="center"/>
    </xf>
    <xf numFmtId="49" fontId="2" fillId="33" borderId="64" xfId="0" applyNumberFormat="1" applyFont="1" applyFill="1" applyBorder="1" applyAlignment="1">
      <alignment horizontal="left" vertical="center"/>
    </xf>
    <xf numFmtId="2" fontId="7" fillId="0" borderId="59" xfId="22" applyNumberFormat="1" applyFont="1" applyFill="1" applyBorder="1" applyAlignment="1">
      <alignment horizontal="right" vertical="center"/>
    </xf>
    <xf numFmtId="2" fontId="2" fillId="0" borderId="59" xfId="22" applyNumberFormat="1" applyFont="1" applyFill="1" applyBorder="1" applyAlignment="1">
      <alignment horizontal="right" vertical="center"/>
    </xf>
    <xf numFmtId="49" fontId="7" fillId="0" borderId="28" xfId="0" applyNumberFormat="1" applyFont="1" applyBorder="1" applyAlignment="1">
      <alignment vertical="center" wrapText="1"/>
    </xf>
    <xf numFmtId="2" fontId="7" fillId="0" borderId="28" xfId="22" applyNumberFormat="1" applyFont="1" applyFill="1" applyBorder="1" applyAlignment="1">
      <alignment horizontal="right" vertical="center"/>
    </xf>
    <xf numFmtId="49" fontId="2" fillId="0" borderId="61" xfId="0" applyNumberFormat="1" applyFont="1" applyBorder="1" applyAlignment="1">
      <alignment horizontal="left" vertical="center"/>
    </xf>
    <xf numFmtId="49" fontId="2" fillId="0" borderId="62" xfId="0" applyNumberFormat="1" applyFont="1" applyBorder="1" applyAlignment="1">
      <alignment horizontal="left" vertical="center"/>
    </xf>
    <xf numFmtId="2" fontId="2" fillId="0" borderId="28" xfId="22" applyNumberFormat="1" applyFont="1" applyFill="1" applyBorder="1" applyAlignment="1">
      <alignment horizontal="right" vertical="center"/>
    </xf>
    <xf numFmtId="2" fontId="2" fillId="0" borderId="79" xfId="0" applyNumberFormat="1" applyFont="1" applyFill="1" applyBorder="1" applyAlignment="1">
      <alignment horizontal="right" vertical="center"/>
    </xf>
    <xf numFmtId="49" fontId="7" fillId="0" borderId="28" xfId="0" applyNumberFormat="1" applyFont="1" applyBorder="1" applyAlignment="1">
      <alignment vertical="center"/>
    </xf>
    <xf numFmtId="2" fontId="7" fillId="0" borderId="28" xfId="0" applyNumberFormat="1" applyFont="1" applyFill="1" applyBorder="1" applyAlignment="1">
      <alignment horizontal="right" vertical="center"/>
    </xf>
    <xf numFmtId="49" fontId="2" fillId="0" borderId="26" xfId="0" applyNumberFormat="1" applyFont="1" applyBorder="1" applyAlignment="1">
      <alignment vertical="center"/>
    </xf>
    <xf numFmtId="2" fontId="2" fillId="0" borderId="61" xfId="0" applyNumberFormat="1" applyFont="1" applyFill="1" applyBorder="1" applyAlignment="1">
      <alignment horizontal="right" vertical="center"/>
    </xf>
    <xf numFmtId="49" fontId="2" fillId="0" borderId="70" xfId="0" applyNumberFormat="1" applyFont="1" applyBorder="1" applyAlignment="1">
      <alignment vertical="center" wrapText="1"/>
    </xf>
    <xf numFmtId="2" fontId="2" fillId="0" borderId="42" xfId="0" applyNumberFormat="1" applyFont="1" applyFill="1" applyBorder="1" applyAlignment="1">
      <alignment horizontal="right" vertical="center"/>
    </xf>
    <xf numFmtId="2" fontId="7" fillId="0" borderId="58" xfId="0" applyNumberFormat="1" applyFont="1" applyFill="1" applyBorder="1" applyAlignment="1">
      <alignment vertical="center"/>
    </xf>
    <xf numFmtId="2" fontId="2" fillId="0" borderId="58" xfId="0" applyNumberFormat="1" applyFont="1" applyFill="1" applyBorder="1" applyAlignment="1">
      <alignment vertical="center"/>
    </xf>
    <xf numFmtId="2" fontId="2" fillId="0" borderId="49" xfId="0" applyNumberFormat="1" applyFont="1" applyFill="1" applyBorder="1" applyAlignment="1">
      <alignment vertical="center"/>
    </xf>
    <xf numFmtId="49" fontId="2" fillId="0" borderId="60" xfId="0" applyNumberFormat="1" applyFont="1" applyBorder="1" applyAlignment="1">
      <alignment horizontal="left" vertical="center"/>
    </xf>
    <xf numFmtId="49" fontId="2" fillId="0" borderId="80" xfId="0" applyNumberFormat="1" applyFont="1" applyBorder="1" applyAlignment="1">
      <alignment vertical="center" wrapText="1"/>
    </xf>
    <xf numFmtId="49" fontId="2" fillId="0" borderId="81" xfId="0" applyNumberFormat="1" applyFont="1" applyBorder="1" applyAlignment="1">
      <alignment vertical="center" wrapText="1"/>
    </xf>
    <xf numFmtId="49" fontId="2" fillId="0" borderId="82" xfId="0" applyNumberFormat="1" applyFont="1" applyBorder="1" applyAlignment="1">
      <alignment vertical="center"/>
    </xf>
    <xf numFmtId="49" fontId="2" fillId="0" borderId="83" xfId="0" applyNumberFormat="1" applyFont="1" applyBorder="1" applyAlignment="1">
      <alignment vertical="center"/>
    </xf>
    <xf numFmtId="4" fontId="2" fillId="0" borderId="84" xfId="0" applyNumberFormat="1" applyFont="1" applyFill="1" applyBorder="1" applyAlignment="1">
      <alignment vertical="center"/>
    </xf>
    <xf numFmtId="2" fontId="2" fillId="0" borderId="84" xfId="0" applyNumberFormat="1" applyFont="1" applyFill="1" applyBorder="1" applyAlignment="1">
      <alignment horizontal="right" vertical="center"/>
    </xf>
    <xf numFmtId="49" fontId="2" fillId="0" borderId="28" xfId="0" applyNumberFormat="1" applyFont="1" applyBorder="1" applyAlignment="1">
      <alignment horizontal="left" vertical="center"/>
    </xf>
    <xf numFmtId="4" fontId="2" fillId="35" borderId="28" xfId="0" applyNumberFormat="1" applyFont="1" applyFill="1" applyBorder="1" applyAlignment="1">
      <alignment vertical="center"/>
    </xf>
    <xf numFmtId="49" fontId="7" fillId="0" borderId="85" xfId="0" applyNumberFormat="1" applyFont="1" applyBorder="1" applyAlignment="1">
      <alignment vertical="center" wrapText="1"/>
    </xf>
    <xf numFmtId="49" fontId="7" fillId="0" borderId="60" xfId="0" applyNumberFormat="1" applyFont="1" applyBorder="1" applyAlignment="1">
      <alignment vertical="center"/>
    </xf>
    <xf numFmtId="4" fontId="7" fillId="35" borderId="86" xfId="0" applyNumberFormat="1" applyFont="1" applyFill="1" applyBorder="1" applyAlignment="1">
      <alignment vertical="center"/>
    </xf>
    <xf numFmtId="2" fontId="7" fillId="0" borderId="86" xfId="0" applyNumberFormat="1" applyFont="1" applyFill="1" applyBorder="1" applyAlignment="1">
      <alignment horizontal="right" vertical="center"/>
    </xf>
    <xf numFmtId="2" fontId="2" fillId="0" borderId="87" xfId="0" applyNumberFormat="1" applyFont="1" applyFill="1" applyBorder="1" applyAlignment="1">
      <alignment vertical="center"/>
    </xf>
    <xf numFmtId="49" fontId="2" fillId="0" borderId="60" xfId="0" applyNumberFormat="1" applyFont="1" applyBorder="1" applyAlignment="1">
      <alignment vertical="center"/>
    </xf>
    <xf numFmtId="2" fontId="7" fillId="0" borderId="49" xfId="0" applyNumberFormat="1" applyFont="1" applyFill="1" applyBorder="1" applyAlignment="1">
      <alignment vertical="center"/>
    </xf>
    <xf numFmtId="2" fontId="7" fillId="0" borderId="39" xfId="0" applyNumberFormat="1" applyFont="1" applyFill="1" applyBorder="1" applyAlignment="1">
      <alignment horizontal="right" vertical="center"/>
    </xf>
    <xf numFmtId="49" fontId="7" fillId="0" borderId="52" xfId="0" applyNumberFormat="1" applyFont="1" applyBorder="1" applyAlignment="1">
      <alignment vertical="center" wrapText="1"/>
    </xf>
    <xf numFmtId="2" fontId="7" fillId="0" borderId="54" xfId="0" applyNumberFormat="1" applyFont="1" applyFill="1" applyBorder="1" applyAlignment="1">
      <alignment horizontal="right" vertical="center"/>
    </xf>
    <xf numFmtId="0" fontId="2" fillId="0" borderId="0" xfId="0" applyNumberFormat="1" applyFont="1" applyAlignment="1">
      <alignment/>
    </xf>
    <xf numFmtId="2" fontId="7" fillId="0" borderId="42" xfId="0" applyNumberFormat="1" applyFont="1" applyFill="1" applyBorder="1" applyAlignment="1">
      <alignment vertical="center"/>
    </xf>
    <xf numFmtId="49" fontId="7" fillId="0" borderId="58" xfId="0" applyNumberFormat="1" applyFont="1" applyFill="1" applyBorder="1" applyAlignment="1">
      <alignment horizontal="right" vertical="center"/>
    </xf>
    <xf numFmtId="49" fontId="2" fillId="0" borderId="58" xfId="0" applyNumberFormat="1" applyFont="1" applyFill="1" applyBorder="1" applyAlignment="1">
      <alignment horizontal="right" vertical="center"/>
    </xf>
    <xf numFmtId="2" fontId="2" fillId="0" borderId="20" xfId="0" applyNumberFormat="1" applyFont="1" applyFill="1" applyBorder="1" applyAlignment="1">
      <alignment horizontal="right" vertical="center"/>
    </xf>
    <xf numFmtId="4" fontId="9" fillId="0" borderId="20" xfId="0" applyNumberFormat="1" applyFont="1" applyFill="1" applyBorder="1" applyAlignment="1">
      <alignment vertical="center"/>
    </xf>
    <xf numFmtId="4" fontId="9" fillId="0" borderId="20" xfId="0" applyNumberFormat="1" applyFont="1" applyFill="1" applyBorder="1" applyAlignment="1">
      <alignment horizontal="right" vertical="center"/>
    </xf>
    <xf numFmtId="4" fontId="7" fillId="0" borderId="54" xfId="0" applyNumberFormat="1" applyFont="1" applyFill="1" applyBorder="1" applyAlignment="1">
      <alignment horizontal="right" vertical="center"/>
    </xf>
    <xf numFmtId="49" fontId="2" fillId="0" borderId="20" xfId="0" applyNumberFormat="1" applyFont="1" applyFill="1" applyBorder="1" applyAlignment="1">
      <alignment horizontal="right" vertical="center"/>
    </xf>
    <xf numFmtId="49" fontId="7" fillId="0" borderId="54" xfId="0" applyNumberFormat="1" applyFont="1" applyBorder="1" applyAlignment="1">
      <alignment horizontal="left" vertical="center"/>
    </xf>
    <xf numFmtId="49" fontId="7" fillId="0" borderId="51" xfId="0" applyNumberFormat="1" applyFont="1" applyBorder="1" applyAlignment="1">
      <alignment horizontal="left" vertical="center"/>
    </xf>
    <xf numFmtId="49" fontId="2" fillId="0" borderId="59" xfId="0" applyNumberFormat="1" applyFont="1" applyBorder="1" applyAlignment="1">
      <alignment horizontal="left" vertical="center"/>
    </xf>
    <xf numFmtId="49" fontId="2" fillId="0" borderId="65" xfId="0" applyNumberFormat="1" applyFont="1" applyBorder="1" applyAlignment="1">
      <alignment horizontal="left" vertical="center"/>
    </xf>
    <xf numFmtId="2" fontId="2" fillId="0" borderId="68" xfId="0" applyNumberFormat="1" applyFont="1" applyFill="1" applyBorder="1" applyAlignment="1">
      <alignment horizontal="right" vertical="center"/>
    </xf>
    <xf numFmtId="49" fontId="7" fillId="0" borderId="61" xfId="0" applyNumberFormat="1" applyFont="1" applyFill="1" applyBorder="1" applyAlignment="1">
      <alignment horizontal="right" vertical="center"/>
    </xf>
    <xf numFmtId="49" fontId="7" fillId="0" borderId="28" xfId="0" applyNumberFormat="1" applyFont="1" applyFill="1" applyBorder="1" applyAlignment="1">
      <alignment horizontal="right" vertical="center"/>
    </xf>
    <xf numFmtId="49" fontId="2" fillId="0" borderId="68" xfId="0" applyNumberFormat="1" applyFont="1" applyBorder="1" applyAlignment="1">
      <alignment vertical="center" wrapText="1"/>
    </xf>
    <xf numFmtId="49" fontId="2" fillId="0" borderId="67" xfId="0" applyNumberFormat="1" applyFont="1" applyBorder="1" applyAlignment="1">
      <alignment horizontal="left" vertical="center"/>
    </xf>
    <xf numFmtId="49" fontId="2" fillId="0" borderId="40" xfId="0" applyNumberFormat="1" applyFont="1" applyBorder="1" applyAlignment="1">
      <alignment horizontal="left" vertical="center"/>
    </xf>
    <xf numFmtId="49" fontId="7" fillId="0" borderId="78" xfId="0" applyNumberFormat="1" applyFont="1" applyBorder="1" applyAlignment="1">
      <alignment horizontal="left" vertical="center"/>
    </xf>
    <xf numFmtId="4" fontId="7" fillId="0" borderId="62" xfId="0" applyNumberFormat="1" applyFont="1" applyFill="1" applyBorder="1" applyAlignment="1">
      <alignment vertical="center"/>
    </xf>
    <xf numFmtId="49" fontId="2" fillId="0" borderId="78" xfId="0" applyNumberFormat="1" applyFont="1" applyBorder="1" applyAlignment="1">
      <alignment horizontal="left" vertical="center"/>
    </xf>
    <xf numFmtId="4" fontId="2" fillId="0" borderId="62" xfId="0" applyNumberFormat="1" applyFont="1" applyFill="1" applyBorder="1" applyAlignment="1">
      <alignment vertical="center"/>
    </xf>
    <xf numFmtId="4" fontId="2" fillId="0" borderId="21" xfId="0" applyNumberFormat="1" applyFont="1" applyFill="1" applyBorder="1" applyAlignment="1">
      <alignment vertical="center"/>
    </xf>
    <xf numFmtId="4" fontId="2" fillId="0" borderId="21" xfId="0" applyNumberFormat="1" applyFont="1" applyFill="1" applyBorder="1" applyAlignment="1">
      <alignment horizontal="right" vertical="center"/>
    </xf>
    <xf numFmtId="4" fontId="2" fillId="0" borderId="21" xfId="0" applyNumberFormat="1" applyFont="1" applyBorder="1" applyAlignment="1">
      <alignment horizontal="right" vertical="center"/>
    </xf>
    <xf numFmtId="49" fontId="7" fillId="0" borderId="73" xfId="0" applyNumberFormat="1" applyFont="1" applyBorder="1" applyAlignment="1">
      <alignment horizontal="left" vertical="center"/>
    </xf>
    <xf numFmtId="49" fontId="7" fillId="0" borderId="74" xfId="0" applyNumberFormat="1" applyFont="1" applyBorder="1" applyAlignment="1">
      <alignment horizontal="left" vertical="center"/>
    </xf>
    <xf numFmtId="49" fontId="2" fillId="0" borderId="73" xfId="0" applyNumberFormat="1" applyFont="1" applyBorder="1" applyAlignment="1">
      <alignment horizontal="left" vertical="center"/>
    </xf>
    <xf numFmtId="49" fontId="2" fillId="0" borderId="74" xfId="0" applyNumberFormat="1" applyFont="1" applyBorder="1" applyAlignment="1">
      <alignment horizontal="left" vertical="center"/>
    </xf>
    <xf numFmtId="49" fontId="2" fillId="0" borderId="88" xfId="0" applyNumberFormat="1" applyFont="1" applyBorder="1" applyAlignment="1">
      <alignment vertical="center" wrapText="1"/>
    </xf>
    <xf numFmtId="4" fontId="7" fillId="0" borderId="26" xfId="0" applyNumberFormat="1" applyFont="1" applyFill="1" applyBorder="1" applyAlignment="1">
      <alignment horizontal="right" vertical="center"/>
    </xf>
    <xf numFmtId="2" fontId="7" fillId="0" borderId="26" xfId="0" applyNumberFormat="1" applyFont="1" applyFill="1" applyBorder="1" applyAlignment="1">
      <alignment horizontal="right" vertical="center"/>
    </xf>
    <xf numFmtId="185" fontId="2" fillId="0" borderId="54" xfId="0" applyNumberFormat="1" applyFont="1" applyFill="1" applyBorder="1" applyAlignment="1">
      <alignment horizontal="right" vertical="center"/>
    </xf>
    <xf numFmtId="0" fontId="7" fillId="0" borderId="51" xfId="0" applyFont="1" applyBorder="1" applyAlignment="1">
      <alignment vertical="center"/>
    </xf>
    <xf numFmtId="0" fontId="2" fillId="0" borderId="51" xfId="0" applyFont="1" applyBorder="1" applyAlignment="1">
      <alignment vertical="center"/>
    </xf>
    <xf numFmtId="183" fontId="2" fillId="0" borderId="20" xfId="0" applyNumberFormat="1" applyFont="1" applyFill="1" applyBorder="1" applyAlignment="1">
      <alignment vertical="center"/>
    </xf>
    <xf numFmtId="2" fontId="2" fillId="0" borderId="20" xfId="0" applyNumberFormat="1" applyFont="1" applyFill="1" applyBorder="1" applyAlignment="1">
      <alignment vertical="center"/>
    </xf>
    <xf numFmtId="49" fontId="2" fillId="0" borderId="65" xfId="0" applyNumberFormat="1" applyFont="1" applyBorder="1" applyAlignment="1">
      <alignment vertical="center"/>
    </xf>
    <xf numFmtId="49" fontId="2" fillId="0" borderId="42" xfId="0" applyNumberFormat="1" applyFont="1" applyBorder="1" applyAlignment="1">
      <alignment horizontal="left" vertical="center" wrapText="1"/>
    </xf>
    <xf numFmtId="49" fontId="2" fillId="0" borderId="89" xfId="0" applyNumberFormat="1" applyFont="1" applyBorder="1" applyAlignment="1">
      <alignment horizontal="center" vertical="center" wrapText="1"/>
    </xf>
    <xf numFmtId="49" fontId="2" fillId="0" borderId="90" xfId="0" applyNumberFormat="1" applyFont="1" applyBorder="1" applyAlignment="1">
      <alignment horizontal="center" vertical="center"/>
    </xf>
    <xf numFmtId="4" fontId="2" fillId="0" borderId="90" xfId="0" applyNumberFormat="1" applyFont="1" applyFill="1" applyBorder="1" applyAlignment="1">
      <alignment horizontal="right" vertical="center"/>
    </xf>
    <xf numFmtId="4" fontId="2" fillId="33" borderId="39" xfId="0" applyNumberFormat="1" applyFont="1" applyFill="1" applyBorder="1" applyAlignment="1">
      <alignment vertical="center"/>
    </xf>
    <xf numFmtId="4" fontId="2" fillId="0" borderId="91" xfId="0" applyNumberFormat="1" applyFont="1" applyFill="1" applyBorder="1" applyAlignment="1">
      <alignment horizontal="right" vertical="center"/>
    </xf>
    <xf numFmtId="0" fontId="4" fillId="0" borderId="0" xfId="0" applyFont="1" applyAlignment="1">
      <alignment horizontal="center"/>
    </xf>
    <xf numFmtId="0" fontId="2" fillId="0" borderId="0" xfId="0" applyFont="1" applyAlignment="1">
      <alignment horizontal="center"/>
    </xf>
    <xf numFmtId="0" fontId="10" fillId="0" borderId="0" xfId="0" applyFont="1" applyAlignment="1">
      <alignment horizontal="left" wrapText="1"/>
    </xf>
    <xf numFmtId="0" fontId="10" fillId="0" borderId="0" xfId="0" applyFont="1" applyBorder="1" applyAlignment="1">
      <alignment horizontal="left" wrapText="1"/>
    </xf>
    <xf numFmtId="0" fontId="2" fillId="0" borderId="0" xfId="0" applyFont="1" applyBorder="1" applyAlignment="1">
      <alignment horizontal="left" wrapText="1"/>
    </xf>
    <xf numFmtId="0" fontId="10" fillId="0" borderId="0" xfId="0" applyFont="1" applyAlignment="1">
      <alignment horizontal="left"/>
    </xf>
    <xf numFmtId="0" fontId="10" fillId="0" borderId="0" xfId="0" applyFont="1" applyBorder="1" applyAlignment="1">
      <alignment horizontal="left"/>
    </xf>
    <xf numFmtId="0" fontId="8" fillId="0" borderId="0" xfId="0" applyFont="1" applyBorder="1" applyAlignment="1">
      <alignment horizontal="center"/>
    </xf>
    <xf numFmtId="0" fontId="10" fillId="0" borderId="92" xfId="0" applyFont="1" applyBorder="1" applyAlignment="1">
      <alignment horizontal="center" vertical="center" wrapText="1"/>
    </xf>
    <xf numFmtId="0" fontId="10" fillId="0" borderId="93" xfId="0" applyFont="1" applyBorder="1" applyAlignment="1">
      <alignment horizontal="center" vertical="center" wrapText="1"/>
    </xf>
    <xf numFmtId="0" fontId="0" fillId="0" borderId="68" xfId="0" applyBorder="1" applyAlignment="1">
      <alignment wrapText="1"/>
    </xf>
    <xf numFmtId="0" fontId="10" fillId="0" borderId="94"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28" xfId="0" applyFont="1" applyBorder="1" applyAlignment="1">
      <alignment horizontal="center" vertical="center" wrapText="1"/>
    </xf>
    <xf numFmtId="0" fontId="0" fillId="0" borderId="34" xfId="0" applyBorder="1" applyAlignment="1">
      <alignment wrapText="1"/>
    </xf>
    <xf numFmtId="0" fontId="0" fillId="0" borderId="37" xfId="0" applyBorder="1" applyAlignment="1">
      <alignment wrapText="1"/>
    </xf>
    <xf numFmtId="0" fontId="10" fillId="0" borderId="21" xfId="0" applyFont="1" applyBorder="1" applyAlignment="1">
      <alignment horizontal="center" vertical="center" wrapText="1"/>
    </xf>
    <xf numFmtId="0" fontId="3" fillId="0" borderId="37" xfId="0" applyFont="1" applyBorder="1" applyAlignment="1">
      <alignment horizontal="center" vertical="center" wrapText="1"/>
    </xf>
    <xf numFmtId="0" fontId="0" fillId="0" borderId="28" xfId="0" applyBorder="1" applyAlignment="1">
      <alignment/>
    </xf>
    <xf numFmtId="0" fontId="10" fillId="0" borderId="40" xfId="0" applyFont="1" applyBorder="1" applyAlignment="1">
      <alignment horizontal="center" vertical="center"/>
    </xf>
    <xf numFmtId="0" fontId="10" fillId="0" borderId="28" xfId="0" applyFont="1" applyBorder="1" applyAlignment="1">
      <alignment horizontal="center" vertical="center"/>
    </xf>
    <xf numFmtId="0" fontId="8" fillId="0" borderId="95" xfId="0" applyFont="1" applyBorder="1" applyAlignment="1">
      <alignment horizontal="left" vertical="center"/>
    </xf>
    <xf numFmtId="0" fontId="8" fillId="0" borderId="28" xfId="0" applyFont="1" applyBorder="1" applyAlignment="1">
      <alignment horizontal="left" vertical="center"/>
    </xf>
    <xf numFmtId="0" fontId="8" fillId="0" borderId="96" xfId="0" applyFont="1" applyFill="1" applyBorder="1" applyAlignment="1">
      <alignment horizontal="justify" wrapText="1"/>
    </xf>
    <xf numFmtId="49" fontId="7" fillId="0" borderId="28" xfId="22" applyNumberFormat="1" applyFont="1" applyFill="1" applyBorder="1" applyAlignment="1">
      <alignment horizontal="center"/>
    </xf>
    <xf numFmtId="0" fontId="10" fillId="0" borderId="96" xfId="0" applyFont="1" applyFill="1" applyBorder="1" applyAlignment="1">
      <alignment horizontal="justify" wrapText="1"/>
    </xf>
    <xf numFmtId="49" fontId="2" fillId="0" borderId="28" xfId="22" applyNumberFormat="1" applyFont="1" applyFill="1" applyBorder="1" applyAlignment="1">
      <alignment horizontal="center"/>
    </xf>
    <xf numFmtId="0" fontId="8" fillId="0" borderId="28" xfId="0" applyFont="1" applyFill="1" applyBorder="1" applyAlignment="1">
      <alignment horizontal="justify" wrapText="1"/>
    </xf>
    <xf numFmtId="0" fontId="10" fillId="0" borderId="28" xfId="0" applyFont="1" applyFill="1" applyBorder="1" applyAlignment="1">
      <alignment horizontal="justify" wrapText="1"/>
    </xf>
    <xf numFmtId="0" fontId="11" fillId="0" borderId="0" xfId="0" applyFont="1" applyFill="1" applyAlignment="1">
      <alignment/>
    </xf>
    <xf numFmtId="0" fontId="3" fillId="0" borderId="0" xfId="0" applyFont="1" applyAlignment="1">
      <alignment horizontal="right"/>
    </xf>
    <xf numFmtId="49" fontId="2" fillId="0" borderId="0" xfId="0" applyNumberFormat="1" applyFont="1" applyAlignment="1">
      <alignment/>
    </xf>
    <xf numFmtId="49" fontId="3" fillId="0" borderId="28" xfId="0" applyNumberFormat="1" applyFont="1" applyBorder="1" applyAlignment="1">
      <alignment horizontal="right"/>
    </xf>
    <xf numFmtId="0" fontId="3" fillId="0" borderId="28" xfId="0" applyFont="1" applyBorder="1" applyAlignment="1">
      <alignment horizontal="right"/>
    </xf>
    <xf numFmtId="186" fontId="3" fillId="0" borderId="28" xfId="0" applyNumberFormat="1" applyFont="1" applyBorder="1" applyAlignment="1">
      <alignment horizontal="right"/>
    </xf>
    <xf numFmtId="49" fontId="10" fillId="0" borderId="0" xfId="0" applyNumberFormat="1" applyFont="1" applyBorder="1" applyAlignment="1">
      <alignment horizontal="center" wrapText="1"/>
    </xf>
    <xf numFmtId="0" fontId="10" fillId="0" borderId="28" xfId="0" applyFont="1" applyBorder="1" applyAlignment="1">
      <alignment horizontal="right"/>
    </xf>
    <xf numFmtId="0" fontId="12" fillId="0" borderId="0" xfId="0" applyFont="1" applyAlignment="1">
      <alignment/>
    </xf>
    <xf numFmtId="49" fontId="12" fillId="0" borderId="0" xfId="0" applyNumberFormat="1" applyFont="1" applyAlignment="1">
      <alignment/>
    </xf>
    <xf numFmtId="49" fontId="10" fillId="0" borderId="28" xfId="0" applyNumberFormat="1" applyFont="1" applyBorder="1" applyAlignment="1">
      <alignment horizontal="right"/>
    </xf>
    <xf numFmtId="49" fontId="10" fillId="0" borderId="0" xfId="0" applyNumberFormat="1" applyFont="1" applyAlignment="1">
      <alignment/>
    </xf>
    <xf numFmtId="49" fontId="10" fillId="0" borderId="97" xfId="0" applyNumberFormat="1" applyFont="1" applyBorder="1" applyAlignment="1">
      <alignment horizontal="center" vertical="center" wrapText="1"/>
    </xf>
    <xf numFmtId="49" fontId="10" fillId="0" borderId="98" xfId="0" applyNumberFormat="1" applyFont="1" applyBorder="1" applyAlignment="1">
      <alignment horizontal="center" vertical="center" wrapText="1"/>
    </xf>
    <xf numFmtId="49" fontId="10" fillId="0" borderId="99" xfId="0" applyNumberFormat="1" applyFont="1" applyBorder="1" applyAlignment="1">
      <alignment horizontal="center" vertical="center" wrapText="1"/>
    </xf>
    <xf numFmtId="49" fontId="10" fillId="0" borderId="100" xfId="0" applyNumberFormat="1" applyFont="1" applyBorder="1" applyAlignment="1">
      <alignment horizontal="center" vertical="center" wrapText="1"/>
    </xf>
    <xf numFmtId="49" fontId="10" fillId="0" borderId="94" xfId="0" applyNumberFormat="1" applyFont="1" applyBorder="1" applyAlignment="1">
      <alignment horizontal="center" vertical="center" wrapText="1"/>
    </xf>
    <xf numFmtId="49" fontId="10" fillId="0" borderId="34" xfId="0" applyNumberFormat="1" applyFont="1" applyBorder="1" applyAlignment="1">
      <alignment horizontal="center" vertical="center" wrapText="1"/>
    </xf>
    <xf numFmtId="49" fontId="10" fillId="0" borderId="101" xfId="0" applyNumberFormat="1" applyFont="1" applyBorder="1" applyAlignment="1">
      <alignment horizontal="center" vertical="center" wrapText="1"/>
    </xf>
    <xf numFmtId="49" fontId="10" fillId="0" borderId="21" xfId="0" applyNumberFormat="1" applyFont="1" applyBorder="1" applyAlignment="1">
      <alignment horizontal="center" vertical="center" wrapText="1"/>
    </xf>
    <xf numFmtId="49" fontId="10" fillId="0" borderId="37" xfId="0" applyNumberFormat="1" applyFont="1" applyBorder="1" applyAlignment="1">
      <alignment horizontal="center" vertical="center" wrapText="1"/>
    </xf>
    <xf numFmtId="49" fontId="10" fillId="0" borderId="67" xfId="0" applyNumberFormat="1" applyFont="1" applyBorder="1" applyAlignment="1">
      <alignment horizontal="center" vertical="center"/>
    </xf>
    <xf numFmtId="49" fontId="10" fillId="0" borderId="40" xfId="0" applyNumberFormat="1" applyFont="1" applyBorder="1" applyAlignment="1">
      <alignment horizontal="center" vertical="center"/>
    </xf>
    <xf numFmtId="49" fontId="10" fillId="0" borderId="28" xfId="0" applyNumberFormat="1" applyFont="1" applyBorder="1" applyAlignment="1">
      <alignment horizontal="center" vertical="center"/>
    </xf>
    <xf numFmtId="4" fontId="8" fillId="0" borderId="61" xfId="0" applyNumberFormat="1" applyFont="1" applyBorder="1" applyAlignment="1">
      <alignment horizontal="right"/>
    </xf>
    <xf numFmtId="4" fontId="8" fillId="0" borderId="62" xfId="0" applyNumberFormat="1" applyFont="1" applyBorder="1" applyAlignment="1">
      <alignment horizontal="right"/>
    </xf>
    <xf numFmtId="4" fontId="8" fillId="0" borderId="28" xfId="0" applyNumberFormat="1" applyFont="1" applyBorder="1" applyAlignment="1">
      <alignment horizontal="right"/>
    </xf>
    <xf numFmtId="49" fontId="10" fillId="0" borderId="61" xfId="0" applyNumberFormat="1" applyFont="1" applyBorder="1" applyAlignment="1">
      <alignment horizontal="center"/>
    </xf>
    <xf numFmtId="49" fontId="10" fillId="0" borderId="62" xfId="0" applyNumberFormat="1" applyFont="1" applyBorder="1" applyAlignment="1">
      <alignment horizontal="center"/>
    </xf>
    <xf numFmtId="49" fontId="10" fillId="0" borderId="28" xfId="0" applyNumberFormat="1" applyFont="1" applyBorder="1" applyAlignment="1">
      <alignment horizontal="center"/>
    </xf>
    <xf numFmtId="2" fontId="8" fillId="0" borderId="28" xfId="0" applyNumberFormat="1" applyFont="1" applyBorder="1" applyAlignment="1">
      <alignment horizontal="right"/>
    </xf>
    <xf numFmtId="4" fontId="10" fillId="0" borderId="62" xfId="0" applyNumberFormat="1" applyFont="1" applyBorder="1" applyAlignment="1">
      <alignment horizontal="right"/>
    </xf>
    <xf numFmtId="4" fontId="10" fillId="0" borderId="28" xfId="0" applyNumberFormat="1" applyFont="1" applyFill="1" applyBorder="1" applyAlignment="1">
      <alignment horizontal="right"/>
    </xf>
    <xf numFmtId="4" fontId="10" fillId="0" borderId="28" xfId="0" applyNumberFormat="1" applyFont="1" applyBorder="1" applyAlignment="1">
      <alignment horizontal="right"/>
    </xf>
    <xf numFmtId="4" fontId="8" fillId="0" borderId="62" xfId="0" applyNumberFormat="1" applyFont="1" applyFill="1" applyBorder="1" applyAlignment="1">
      <alignment horizontal="right"/>
    </xf>
    <xf numFmtId="4" fontId="8" fillId="0" borderId="28" xfId="0" applyNumberFormat="1" applyFont="1" applyFill="1" applyBorder="1" applyAlignment="1">
      <alignment horizontal="right"/>
    </xf>
    <xf numFmtId="4" fontId="10" fillId="0" borderId="61" xfId="0" applyNumberFormat="1" applyFont="1" applyBorder="1" applyAlignment="1">
      <alignment horizontal="right"/>
    </xf>
    <xf numFmtId="49" fontId="2" fillId="36" borderId="28" xfId="22" applyNumberFormat="1" applyFont="1" applyFill="1" applyBorder="1" applyAlignment="1">
      <alignment horizontal="center"/>
    </xf>
    <xf numFmtId="49" fontId="7" fillId="36" borderId="28" xfId="22" applyNumberFormat="1" applyFont="1" applyFill="1" applyBorder="1" applyAlignment="1">
      <alignment horizontal="center"/>
    </xf>
    <xf numFmtId="0" fontId="7" fillId="0" borderId="96" xfId="0" applyFont="1" applyFill="1" applyBorder="1" applyAlignment="1">
      <alignment horizontal="justify" wrapText="1"/>
    </xf>
    <xf numFmtId="0" fontId="2" fillId="0" borderId="0" xfId="0" applyFont="1" applyAlignment="1">
      <alignment horizontal="left"/>
    </xf>
    <xf numFmtId="0" fontId="55" fillId="0" borderId="0" xfId="0" applyFont="1" applyAlignment="1">
      <alignment wrapText="1"/>
    </xf>
    <xf numFmtId="0" fontId="55" fillId="0" borderId="28" xfId="0" applyFont="1" applyBorder="1" applyAlignment="1">
      <alignment wrapText="1"/>
    </xf>
    <xf numFmtId="0" fontId="56" fillId="0" borderId="28" xfId="0" applyFont="1" applyBorder="1" applyAlignment="1">
      <alignment wrapText="1"/>
    </xf>
    <xf numFmtId="49" fontId="4" fillId="36" borderId="28" xfId="22" applyNumberFormat="1" applyFont="1" applyFill="1" applyBorder="1" applyAlignment="1">
      <alignment horizontal="center"/>
    </xf>
    <xf numFmtId="49" fontId="4" fillId="0" borderId="28" xfId="22" applyNumberFormat="1" applyFont="1" applyFill="1" applyBorder="1" applyAlignment="1">
      <alignment horizontal="center"/>
    </xf>
    <xf numFmtId="0" fontId="8" fillId="0" borderId="96" xfId="0" applyFont="1" applyBorder="1" applyAlignment="1">
      <alignment wrapText="1"/>
    </xf>
    <xf numFmtId="0" fontId="8" fillId="0" borderId="28" xfId="0" applyFont="1" applyBorder="1" applyAlignment="1">
      <alignment wrapText="1"/>
    </xf>
    <xf numFmtId="49" fontId="4" fillId="0" borderId="28" xfId="22" applyNumberFormat="1" applyFont="1" applyFill="1" applyBorder="1" applyAlignment="1">
      <alignment horizontal="center" vertical="top"/>
    </xf>
    <xf numFmtId="49" fontId="15" fillId="0" borderId="28" xfId="22" applyNumberFormat="1" applyFont="1" applyFill="1" applyBorder="1" applyAlignment="1">
      <alignment horizontal="center" vertical="top"/>
    </xf>
    <xf numFmtId="0" fontId="10" fillId="0" borderId="96" xfId="0" applyFont="1" applyBorder="1" applyAlignment="1">
      <alignment wrapText="1"/>
    </xf>
    <xf numFmtId="0" fontId="10" fillId="0" borderId="96" xfId="0" applyNumberFormat="1" applyFont="1" applyFill="1" applyBorder="1" applyAlignment="1">
      <alignment horizontal="justify" wrapText="1"/>
    </xf>
    <xf numFmtId="0" fontId="0" fillId="0" borderId="34" xfId="0" applyFill="1" applyBorder="1" applyAlignment="1">
      <alignment/>
    </xf>
    <xf numFmtId="0" fontId="8" fillId="0" borderId="96" xfId="0" applyFont="1" applyFill="1" applyBorder="1" applyAlignment="1">
      <alignment horizontal="justify"/>
    </xf>
    <xf numFmtId="49" fontId="7" fillId="36" borderId="28" xfId="66" applyNumberFormat="1" applyFont="1" applyFill="1" applyBorder="1" applyAlignment="1">
      <alignment horizontal="center"/>
    </xf>
    <xf numFmtId="49" fontId="7" fillId="0" borderId="28" xfId="66" applyNumberFormat="1" applyFont="1" applyFill="1" applyBorder="1" applyAlignment="1">
      <alignment horizontal="center"/>
    </xf>
    <xf numFmtId="0" fontId="10" fillId="0" borderId="96" xfId="0" applyFont="1" applyFill="1" applyBorder="1" applyAlignment="1">
      <alignment horizontal="justify"/>
    </xf>
    <xf numFmtId="49" fontId="2" fillId="36" borderId="28" xfId="66" applyNumberFormat="1" applyFont="1" applyFill="1" applyBorder="1" applyAlignment="1">
      <alignment horizontal="center"/>
    </xf>
    <xf numFmtId="49" fontId="2" fillId="0" borderId="28" xfId="66" applyNumberFormat="1" applyFont="1" applyFill="1" applyBorder="1" applyAlignment="1">
      <alignment horizontal="center"/>
    </xf>
    <xf numFmtId="0" fontId="2" fillId="35" borderId="28" xfId="0" applyFont="1" applyFill="1" applyBorder="1" applyAlignment="1">
      <alignment horizontal="justify" vertical="top" wrapText="1"/>
    </xf>
    <xf numFmtId="0" fontId="10" fillId="0" borderId="28" xfId="65" applyNumberFormat="1" applyFont="1" applyFill="1" applyBorder="1" applyAlignment="1">
      <alignment horizontal="left" wrapText="1"/>
      <protection/>
    </xf>
    <xf numFmtId="2" fontId="8" fillId="0" borderId="28" xfId="0" applyNumberFormat="1" applyFont="1" applyFill="1" applyBorder="1" applyAlignment="1">
      <alignment horizontal="right"/>
    </xf>
    <xf numFmtId="2" fontId="10" fillId="0" borderId="28" xfId="0" applyNumberFormat="1" applyFont="1" applyFill="1" applyBorder="1" applyAlignment="1">
      <alignment horizontal="right"/>
    </xf>
    <xf numFmtId="4" fontId="12" fillId="0" borderId="101" xfId="0" applyNumberFormat="1" applyFont="1" applyBorder="1" applyAlignment="1">
      <alignment horizontal="center"/>
    </xf>
    <xf numFmtId="4" fontId="7" fillId="0" borderId="28" xfId="0" applyNumberFormat="1" applyFont="1" applyBorder="1" applyAlignment="1">
      <alignment/>
    </xf>
    <xf numFmtId="4" fontId="8" fillId="0" borderId="28" xfId="0" applyNumberFormat="1" applyFont="1" applyBorder="1" applyAlignment="1">
      <alignment/>
    </xf>
    <xf numFmtId="4" fontId="8" fillId="0" borderId="28" xfId="0" applyNumberFormat="1" applyFont="1" applyFill="1" applyBorder="1" applyAlignment="1">
      <alignment/>
    </xf>
    <xf numFmtId="4" fontId="4" fillId="0" borderId="28" xfId="0" applyNumberFormat="1" applyFont="1" applyFill="1" applyBorder="1" applyAlignment="1">
      <alignment/>
    </xf>
    <xf numFmtId="4" fontId="8" fillId="0" borderId="28" xfId="0" applyNumberFormat="1" applyFont="1" applyFill="1" applyBorder="1" applyAlignment="1">
      <alignment horizontal="right" wrapText="1"/>
    </xf>
    <xf numFmtId="4" fontId="10" fillId="0" borderId="28" xfId="0" applyNumberFormat="1" applyFont="1" applyBorder="1" applyAlignment="1">
      <alignment/>
    </xf>
    <xf numFmtId="4" fontId="10" fillId="0" borderId="28" xfId="0" applyNumberFormat="1" applyFont="1" applyFill="1" applyBorder="1" applyAlignment="1">
      <alignment horizontal="right" wrapText="1"/>
    </xf>
    <xf numFmtId="49" fontId="15" fillId="0" borderId="28" xfId="22" applyNumberFormat="1" applyFont="1" applyFill="1" applyBorder="1" applyAlignment="1">
      <alignment horizontal="center"/>
    </xf>
    <xf numFmtId="4" fontId="2" fillId="0" borderId="28" xfId="0" applyNumberFormat="1" applyFont="1" applyBorder="1" applyAlignment="1">
      <alignment/>
    </xf>
    <xf numFmtId="4" fontId="10" fillId="0" borderId="28" xfId="0" applyNumberFormat="1" applyFont="1" applyFill="1" applyBorder="1" applyAlignment="1">
      <alignment/>
    </xf>
    <xf numFmtId="4" fontId="2" fillId="0" borderId="28" xfId="0" applyNumberFormat="1" applyFont="1" applyFill="1" applyBorder="1" applyAlignment="1">
      <alignment/>
    </xf>
    <xf numFmtId="0" fontId="8" fillId="0" borderId="28" xfId="65" applyNumberFormat="1" applyFont="1" applyFill="1" applyBorder="1" applyAlignment="1">
      <alignment horizontal="left" vertical="top" wrapText="1"/>
      <protection/>
    </xf>
    <xf numFmtId="0" fontId="10" fillId="0" borderId="28" xfId="65" applyNumberFormat="1" applyFont="1" applyFill="1" applyBorder="1" applyAlignment="1">
      <alignment horizontal="left" vertical="top" wrapText="1"/>
      <protection/>
    </xf>
    <xf numFmtId="0" fontId="8" fillId="0" borderId="96" xfId="65" applyNumberFormat="1" applyFont="1" applyFill="1" applyBorder="1" applyAlignment="1">
      <alignment horizontal="left" vertical="top" wrapText="1"/>
      <protection/>
    </xf>
    <xf numFmtId="0" fontId="10" fillId="0" borderId="96" xfId="65" applyNumberFormat="1" applyFont="1" applyFill="1" applyBorder="1" applyAlignment="1">
      <alignment horizontal="left" vertical="top" wrapText="1"/>
      <protection/>
    </xf>
    <xf numFmtId="4" fontId="10" fillId="0" borderId="34" xfId="0" applyNumberFormat="1" applyFont="1" applyFill="1" applyBorder="1" applyAlignment="1">
      <alignment/>
    </xf>
  </cellXfs>
  <cellStyles count="53">
    <cellStyle name="Normal" xfId="0"/>
    <cellStyle name="20% — Акцент3" xfId="15"/>
    <cellStyle name="Currency [0]" xfId="16"/>
    <cellStyle name="Обычный 4" xfId="17"/>
    <cellStyle name="40% — Акцент5" xfId="18"/>
    <cellStyle name="Хороший" xfId="19"/>
    <cellStyle name="Comma [0]" xfId="20"/>
    <cellStyle name="Currency" xfId="21"/>
    <cellStyle name="Comma" xfId="22"/>
    <cellStyle name="40% — Акцент6" xfId="23"/>
    <cellStyle name="Percent" xfId="24"/>
    <cellStyle name="20% — Акцент2" xfId="25"/>
    <cellStyle name="Итого" xfId="26"/>
    <cellStyle name="Вывод" xfId="27"/>
    <cellStyle name="Hyperlink" xfId="28"/>
    <cellStyle name="40% — Акцент4" xfId="29"/>
    <cellStyle name="Followed Hyperlink" xfId="30"/>
    <cellStyle name="Примечание" xfId="31"/>
    <cellStyle name="Предупреждающий текст" xfId="32"/>
    <cellStyle name="Заголовок" xfId="33"/>
    <cellStyle name="Пояснительный текст" xfId="34"/>
    <cellStyle name="Заголовок 1" xfId="35"/>
    <cellStyle name="Заголовок 2" xfId="36"/>
    <cellStyle name="Заголовок 3" xfId="37"/>
    <cellStyle name="Заголовок 4" xfId="38"/>
    <cellStyle name="Ввод" xfId="39"/>
    <cellStyle name="Проверить ячейку" xfId="40"/>
    <cellStyle name="Вычисление" xfId="41"/>
    <cellStyle name="Связанная ячейка" xfId="42"/>
    <cellStyle name="Плохой" xfId="43"/>
    <cellStyle name="Акцент5" xfId="44"/>
    <cellStyle name="Нейтральный" xfId="45"/>
    <cellStyle name="Акцент1" xfId="46"/>
    <cellStyle name="20% — Акцент1" xfId="47"/>
    <cellStyle name="40% — Акцент1" xfId="48"/>
    <cellStyle name="20% — Акцент5" xfId="49"/>
    <cellStyle name="60% — Акцент1" xfId="50"/>
    <cellStyle name="Акцент2" xfId="51"/>
    <cellStyle name="40% — Акцент2" xfId="52"/>
    <cellStyle name="20% — Акцент6" xfId="53"/>
    <cellStyle name="60% — Акцент2" xfId="54"/>
    <cellStyle name="Акцент3" xfId="55"/>
    <cellStyle name="Обычный 2" xfId="56"/>
    <cellStyle name="40% — Акцент3" xfId="57"/>
    <cellStyle name="60% — Акцент3" xfId="58"/>
    <cellStyle name="Акцент4" xfId="59"/>
    <cellStyle name="20% — Акцент4" xfId="60"/>
    <cellStyle name="60% — Акцент4" xfId="61"/>
    <cellStyle name="60% — Акцент5" xfId="62"/>
    <cellStyle name="Акцент6" xfId="63"/>
    <cellStyle name="60% — Акцент6" xfId="64"/>
    <cellStyle name="Обычный_Лист1" xfId="65"/>
    <cellStyle name="Финансовый 2" xfId="66"/>
  </cellStyles>
  <dxfs count="1">
    <dxf>
      <font>
        <b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134"/>
  <sheetViews>
    <sheetView workbookViewId="0" topLeftCell="A3">
      <selection activeCell="R6" sqref="Q6:R6"/>
    </sheetView>
  </sheetViews>
  <sheetFormatPr defaultColWidth="9.25390625" defaultRowHeight="12.75"/>
  <cols>
    <col min="1" max="1" width="4.00390625" style="0" customWidth="1"/>
    <col min="2" max="2" width="53.25390625" style="2" customWidth="1"/>
    <col min="3" max="3" width="7.625" style="2" customWidth="1"/>
    <col min="4" max="4" width="6.125" style="2" customWidth="1"/>
    <col min="5" max="5" width="6.375" style="2" customWidth="1"/>
    <col min="6" max="8" width="6.125" style="2" customWidth="1"/>
    <col min="9" max="9" width="9.125" style="2" bestFit="1" customWidth="1"/>
    <col min="10" max="10" width="9.00390625" style="2" customWidth="1"/>
    <col min="11" max="11" width="2.75390625" style="2" hidden="1" customWidth="1"/>
    <col min="12" max="12" width="17.75390625" style="2" customWidth="1"/>
    <col min="13" max="13" width="18.125" style="2" customWidth="1"/>
    <col min="14" max="14" width="16.875" style="2" customWidth="1"/>
    <col min="15" max="15" width="9.75390625" style="0" customWidth="1"/>
    <col min="16" max="16" width="9.125" style="0" hidden="1" customWidth="1"/>
  </cols>
  <sheetData>
    <row r="1" spans="2:16" ht="14.25">
      <c r="B1" s="330"/>
      <c r="C1" s="330"/>
      <c r="D1" s="330"/>
      <c r="E1" s="330"/>
      <c r="F1" s="330"/>
      <c r="G1" s="330"/>
      <c r="H1" s="330"/>
      <c r="I1" s="330"/>
      <c r="J1" s="330"/>
      <c r="K1" s="330"/>
      <c r="L1" s="72"/>
      <c r="M1" s="72"/>
      <c r="N1" s="72"/>
      <c r="P1" s="1" t="s">
        <v>0</v>
      </c>
    </row>
    <row r="2" spans="2:14" ht="14.25">
      <c r="B2" s="330" t="s">
        <v>1</v>
      </c>
      <c r="C2" s="330"/>
      <c r="D2" s="330"/>
      <c r="E2" s="330"/>
      <c r="F2" s="330"/>
      <c r="G2" s="330"/>
      <c r="H2" s="330"/>
      <c r="I2" s="330"/>
      <c r="J2" s="330"/>
      <c r="K2" s="330"/>
      <c r="L2" s="330"/>
      <c r="M2" s="330"/>
      <c r="N2" s="360"/>
    </row>
    <row r="3" spans="2:16" ht="12.75">
      <c r="B3" s="74"/>
      <c r="C3" s="74"/>
      <c r="D3" s="74"/>
      <c r="E3" s="74"/>
      <c r="F3" s="74"/>
      <c r="G3" s="74"/>
      <c r="H3" s="74"/>
      <c r="I3" s="74"/>
      <c r="J3" s="74"/>
      <c r="K3" s="361"/>
      <c r="L3" s="360"/>
      <c r="M3" s="362" t="s">
        <v>2</v>
      </c>
      <c r="N3" s="362" t="s">
        <v>3</v>
      </c>
      <c r="P3" s="1"/>
    </row>
    <row r="4" spans="2:16" ht="18" customHeight="1">
      <c r="B4" s="331" t="s">
        <v>4</v>
      </c>
      <c r="C4" s="331"/>
      <c r="D4" s="331"/>
      <c r="E4" s="331"/>
      <c r="F4" s="331"/>
      <c r="G4" s="331"/>
      <c r="H4" s="331"/>
      <c r="I4" s="331"/>
      <c r="J4" s="331"/>
      <c r="K4" s="331"/>
      <c r="L4" s="361"/>
      <c r="M4" s="363" t="s">
        <v>5</v>
      </c>
      <c r="N4" s="363" t="s">
        <v>5</v>
      </c>
      <c r="P4" s="1"/>
    </row>
    <row r="5" spans="2:16" ht="12.75">
      <c r="B5" s="74"/>
      <c r="C5" s="74"/>
      <c r="D5" s="74"/>
      <c r="E5" s="74"/>
      <c r="F5" s="74"/>
      <c r="G5" s="74"/>
      <c r="H5" s="74"/>
      <c r="I5" s="74"/>
      <c r="J5" s="74"/>
      <c r="K5" s="361"/>
      <c r="L5" s="361"/>
      <c r="M5" s="363" t="s">
        <v>6</v>
      </c>
      <c r="N5" s="364">
        <v>44743</v>
      </c>
      <c r="P5" s="1"/>
    </row>
    <row r="6" spans="2:17" ht="60" customHeight="1">
      <c r="B6" s="332" t="s">
        <v>7</v>
      </c>
      <c r="C6" s="333" t="s">
        <v>8</v>
      </c>
      <c r="D6" s="334"/>
      <c r="E6" s="334"/>
      <c r="F6" s="334"/>
      <c r="G6" s="334"/>
      <c r="H6" s="334"/>
      <c r="I6" s="334"/>
      <c r="J6" s="334"/>
      <c r="K6" s="365"/>
      <c r="L6" s="365"/>
      <c r="M6" s="366" t="s">
        <v>9</v>
      </c>
      <c r="N6" s="366">
        <v>864</v>
      </c>
      <c r="O6" s="367"/>
      <c r="P6" s="368"/>
      <c r="Q6" s="367"/>
    </row>
    <row r="7" spans="2:17" ht="15.75">
      <c r="B7" s="335" t="s">
        <v>10</v>
      </c>
      <c r="C7" s="336"/>
      <c r="D7" s="336"/>
      <c r="E7" s="336"/>
      <c r="F7" s="336"/>
      <c r="G7" s="336"/>
      <c r="H7" s="336"/>
      <c r="I7" s="336"/>
      <c r="J7" s="336"/>
      <c r="K7" s="365"/>
      <c r="L7" s="365"/>
      <c r="M7" s="366" t="s">
        <v>11</v>
      </c>
      <c r="N7" s="369"/>
      <c r="O7" s="367"/>
      <c r="P7" s="367"/>
      <c r="Q7" s="367"/>
    </row>
    <row r="8" spans="2:17" ht="15.75">
      <c r="B8" s="335" t="s">
        <v>12</v>
      </c>
      <c r="C8" s="335"/>
      <c r="D8" s="335"/>
      <c r="E8" s="335"/>
      <c r="F8" s="335"/>
      <c r="G8" s="335"/>
      <c r="H8" s="335"/>
      <c r="I8" s="335"/>
      <c r="J8" s="335"/>
      <c r="K8" s="370"/>
      <c r="L8" s="370"/>
      <c r="M8" s="366"/>
      <c r="N8" s="366"/>
      <c r="O8" s="367"/>
      <c r="P8" s="367"/>
      <c r="Q8" s="367"/>
    </row>
    <row r="9" spans="2:17" ht="15.75">
      <c r="B9" s="335" t="s">
        <v>13</v>
      </c>
      <c r="C9" s="335"/>
      <c r="D9" s="335"/>
      <c r="E9" s="335"/>
      <c r="F9" s="335"/>
      <c r="G9" s="335"/>
      <c r="H9" s="335"/>
      <c r="I9" s="335"/>
      <c r="J9" s="335"/>
      <c r="K9" s="370"/>
      <c r="L9" s="370"/>
      <c r="M9" s="366" t="s">
        <v>14</v>
      </c>
      <c r="N9" s="366">
        <v>383</v>
      </c>
      <c r="O9" s="367"/>
      <c r="P9" s="368"/>
      <c r="Q9" s="367"/>
    </row>
    <row r="10" spans="2:17" ht="21" customHeight="1">
      <c r="B10" s="337" t="s">
        <v>15</v>
      </c>
      <c r="C10" s="337"/>
      <c r="D10" s="337"/>
      <c r="E10" s="337"/>
      <c r="F10" s="337"/>
      <c r="G10" s="337"/>
      <c r="H10" s="337"/>
      <c r="I10" s="337"/>
      <c r="J10" s="337"/>
      <c r="K10" s="337"/>
      <c r="L10" s="337"/>
      <c r="M10" s="337"/>
      <c r="N10" s="337"/>
      <c r="O10" s="367"/>
      <c r="P10" s="367"/>
      <c r="Q10" s="367"/>
    </row>
    <row r="11" spans="2:17" ht="0.75" customHeight="1">
      <c r="B11" s="338" t="s">
        <v>16</v>
      </c>
      <c r="C11" s="339"/>
      <c r="D11" s="339"/>
      <c r="E11" s="339"/>
      <c r="F11" s="339"/>
      <c r="G11" s="339"/>
      <c r="H11" s="339"/>
      <c r="I11" s="339"/>
      <c r="J11" s="339"/>
      <c r="K11" s="371" t="s">
        <v>17</v>
      </c>
      <c r="L11" s="372"/>
      <c r="M11" s="373" t="s">
        <v>18</v>
      </c>
      <c r="N11" s="373" t="s">
        <v>19</v>
      </c>
      <c r="O11" s="367"/>
      <c r="P11" s="367"/>
      <c r="Q11" s="367"/>
    </row>
    <row r="12" spans="1:17" ht="3" customHeight="1" hidden="1">
      <c r="A12" s="340" t="s">
        <v>20</v>
      </c>
      <c r="B12" s="341"/>
      <c r="C12" s="342" t="s">
        <v>21</v>
      </c>
      <c r="D12" s="343" t="s">
        <v>22</v>
      </c>
      <c r="E12" s="343"/>
      <c r="F12" s="343"/>
      <c r="G12" s="343"/>
      <c r="H12" s="343"/>
      <c r="I12" s="343"/>
      <c r="J12" s="343"/>
      <c r="K12" s="374"/>
      <c r="L12" s="375"/>
      <c r="M12" s="376"/>
      <c r="N12" s="376"/>
      <c r="O12" s="367"/>
      <c r="P12" s="367"/>
      <c r="Q12" s="367"/>
    </row>
    <row r="13" spans="1:17" ht="3" customHeight="1" hidden="1">
      <c r="A13" s="344"/>
      <c r="B13" s="341"/>
      <c r="C13" s="342"/>
      <c r="D13" s="343"/>
      <c r="E13" s="343"/>
      <c r="F13" s="343"/>
      <c r="G13" s="343"/>
      <c r="H13" s="343"/>
      <c r="I13" s="343"/>
      <c r="J13" s="343"/>
      <c r="K13" s="374"/>
      <c r="L13" s="375"/>
      <c r="M13" s="376"/>
      <c r="N13" s="376"/>
      <c r="O13" s="367"/>
      <c r="P13" s="367"/>
      <c r="Q13" s="367"/>
    </row>
    <row r="14" spans="1:17" ht="3" customHeight="1" hidden="1">
      <c r="A14" s="344"/>
      <c r="B14" s="341"/>
      <c r="C14" s="342"/>
      <c r="D14" s="343"/>
      <c r="E14" s="343"/>
      <c r="F14" s="343"/>
      <c r="G14" s="343"/>
      <c r="H14" s="343"/>
      <c r="I14" s="343"/>
      <c r="J14" s="343"/>
      <c r="K14" s="374"/>
      <c r="L14" s="375"/>
      <c r="M14" s="376"/>
      <c r="N14" s="376"/>
      <c r="O14" s="367"/>
      <c r="P14" s="367"/>
      <c r="Q14" s="367"/>
    </row>
    <row r="15" spans="1:17" ht="3" customHeight="1" hidden="1">
      <c r="A15" s="344"/>
      <c r="B15" s="341"/>
      <c r="C15" s="342"/>
      <c r="D15" s="343"/>
      <c r="E15" s="343"/>
      <c r="F15" s="343"/>
      <c r="G15" s="343"/>
      <c r="H15" s="343"/>
      <c r="I15" s="343"/>
      <c r="J15" s="343"/>
      <c r="K15" s="374"/>
      <c r="L15" s="375"/>
      <c r="M15" s="376"/>
      <c r="N15" s="376"/>
      <c r="O15" s="367"/>
      <c r="P15" s="367"/>
      <c r="Q15" s="367"/>
    </row>
    <row r="16" spans="1:17" ht="3" customHeight="1" hidden="1">
      <c r="A16" s="344"/>
      <c r="B16" s="341"/>
      <c r="C16" s="342"/>
      <c r="D16" s="343"/>
      <c r="E16" s="343"/>
      <c r="F16" s="343"/>
      <c r="G16" s="343"/>
      <c r="H16" s="343"/>
      <c r="I16" s="343"/>
      <c r="J16" s="343"/>
      <c r="K16" s="374"/>
      <c r="L16" s="375"/>
      <c r="M16" s="376"/>
      <c r="N16" s="376"/>
      <c r="O16" s="367"/>
      <c r="P16" s="367"/>
      <c r="Q16" s="367"/>
    </row>
    <row r="17" spans="1:17" ht="74.25" customHeight="1">
      <c r="A17" s="345"/>
      <c r="B17" s="346"/>
      <c r="C17" s="347"/>
      <c r="D17" s="343"/>
      <c r="E17" s="343" t="s">
        <v>23</v>
      </c>
      <c r="F17" s="343" t="s">
        <v>24</v>
      </c>
      <c r="G17" s="343" t="s">
        <v>25</v>
      </c>
      <c r="H17" s="343" t="s">
        <v>26</v>
      </c>
      <c r="I17" s="343" t="s">
        <v>27</v>
      </c>
      <c r="J17" s="343" t="s">
        <v>28</v>
      </c>
      <c r="K17" s="377"/>
      <c r="L17" s="378"/>
      <c r="M17" s="379"/>
      <c r="N17" s="379"/>
      <c r="O17" s="367"/>
      <c r="P17" s="367"/>
      <c r="Q17" s="367"/>
    </row>
    <row r="18" spans="1:17" ht="20.25" customHeight="1">
      <c r="A18" s="348"/>
      <c r="B18" s="349">
        <v>1</v>
      </c>
      <c r="C18" s="350"/>
      <c r="D18" s="350"/>
      <c r="E18" s="350"/>
      <c r="F18" s="350"/>
      <c r="G18" s="350"/>
      <c r="H18" s="350"/>
      <c r="I18" s="350"/>
      <c r="J18" s="350"/>
      <c r="K18" s="380" t="s">
        <v>29</v>
      </c>
      <c r="L18" s="381"/>
      <c r="M18" s="382" t="s">
        <v>30</v>
      </c>
      <c r="N18" s="382" t="s">
        <v>31</v>
      </c>
      <c r="O18" s="367"/>
      <c r="P18" s="367"/>
      <c r="Q18" s="367"/>
    </row>
    <row r="19" spans="1:17" ht="20.25" customHeight="1">
      <c r="A19" s="348"/>
      <c r="B19" s="351" t="s">
        <v>32</v>
      </c>
      <c r="C19" s="352"/>
      <c r="D19" s="352"/>
      <c r="E19" s="352"/>
      <c r="F19" s="352"/>
      <c r="G19" s="352"/>
      <c r="H19" s="352"/>
      <c r="I19" s="352"/>
      <c r="J19" s="352"/>
      <c r="K19" s="383">
        <f>K21+K91+L129+L131</f>
        <v>8809989.34</v>
      </c>
      <c r="L19" s="384"/>
      <c r="M19" s="385">
        <f>M21+M91</f>
        <v>3213559.6</v>
      </c>
      <c r="N19" s="385">
        <f>K19-M19</f>
        <v>5596429.74</v>
      </c>
      <c r="O19" s="367"/>
      <c r="P19" s="367"/>
      <c r="Q19" s="367"/>
    </row>
    <row r="20" spans="1:17" ht="20.25" customHeight="1">
      <c r="A20" s="348"/>
      <c r="B20" s="351" t="s">
        <v>33</v>
      </c>
      <c r="C20" s="352"/>
      <c r="D20" s="352"/>
      <c r="E20" s="352"/>
      <c r="F20" s="352"/>
      <c r="G20" s="352"/>
      <c r="H20" s="352"/>
      <c r="I20" s="352"/>
      <c r="J20" s="352"/>
      <c r="K20" s="386"/>
      <c r="L20" s="387"/>
      <c r="M20" s="388"/>
      <c r="N20" s="385"/>
      <c r="O20" s="367"/>
      <c r="P20" s="367"/>
      <c r="Q20" s="367"/>
    </row>
    <row r="21" spans="1:17" ht="36" customHeight="1">
      <c r="A21" s="348">
        <v>1</v>
      </c>
      <c r="B21" s="353" t="s">
        <v>34</v>
      </c>
      <c r="C21" s="354" t="s">
        <v>35</v>
      </c>
      <c r="D21" s="354" t="s">
        <v>36</v>
      </c>
      <c r="E21" s="354" t="s">
        <v>37</v>
      </c>
      <c r="F21" s="354" t="s">
        <v>37</v>
      </c>
      <c r="G21" s="354" t="s">
        <v>35</v>
      </c>
      <c r="H21" s="354" t="s">
        <v>37</v>
      </c>
      <c r="I21" s="354" t="s">
        <v>38</v>
      </c>
      <c r="J21" s="354" t="s">
        <v>35</v>
      </c>
      <c r="K21" s="383">
        <f>L34+L40+L48+L66+L70+L79+L74+K22+L87+L44+L84</f>
        <v>1796975.34</v>
      </c>
      <c r="L21" s="384"/>
      <c r="M21" s="389">
        <f>M22+M34+M48+M66+M86+M44+M82+M90+M70+M84</f>
        <v>1121994.6</v>
      </c>
      <c r="N21" s="385">
        <f>K21-M21</f>
        <v>674980.74</v>
      </c>
      <c r="O21" s="367"/>
      <c r="P21" s="367"/>
      <c r="Q21" s="367"/>
    </row>
    <row r="22" spans="1:17" ht="22.5" customHeight="1">
      <c r="A22" s="348">
        <v>2</v>
      </c>
      <c r="B22" s="353" t="s">
        <v>39</v>
      </c>
      <c r="C22" s="354" t="s">
        <v>40</v>
      </c>
      <c r="D22" s="354" t="s">
        <v>36</v>
      </c>
      <c r="E22" s="354" t="s">
        <v>41</v>
      </c>
      <c r="F22" s="354" t="s">
        <v>37</v>
      </c>
      <c r="G22" s="354" t="s">
        <v>35</v>
      </c>
      <c r="H22" s="354" t="s">
        <v>37</v>
      </c>
      <c r="I22" s="354" t="s">
        <v>38</v>
      </c>
      <c r="J22" s="354" t="s">
        <v>35</v>
      </c>
      <c r="K22" s="383">
        <f>K23</f>
        <v>99790</v>
      </c>
      <c r="L22" s="384"/>
      <c r="M22" s="385">
        <f>M23</f>
        <v>41771.66999999999</v>
      </c>
      <c r="N22" s="385">
        <f>K22-M22</f>
        <v>58018.33000000001</v>
      </c>
      <c r="O22" s="367"/>
      <c r="P22" s="367"/>
      <c r="Q22" s="367"/>
    </row>
    <row r="23" spans="1:17" ht="24" customHeight="1">
      <c r="A23" s="348">
        <v>3</v>
      </c>
      <c r="B23" s="353" t="s">
        <v>42</v>
      </c>
      <c r="C23" s="354" t="s">
        <v>40</v>
      </c>
      <c r="D23" s="354" t="s">
        <v>36</v>
      </c>
      <c r="E23" s="354" t="s">
        <v>41</v>
      </c>
      <c r="F23" s="354" t="s">
        <v>43</v>
      </c>
      <c r="G23" s="354" t="s">
        <v>35</v>
      </c>
      <c r="H23" s="354" t="s">
        <v>41</v>
      </c>
      <c r="I23" s="354" t="s">
        <v>38</v>
      </c>
      <c r="J23" s="354" t="s">
        <v>44</v>
      </c>
      <c r="K23" s="383">
        <f>K24+L30+L29</f>
        <v>99790</v>
      </c>
      <c r="L23" s="384"/>
      <c r="M23" s="385">
        <f>M24</f>
        <v>41771.66999999999</v>
      </c>
      <c r="N23" s="385">
        <f>K23-M23</f>
        <v>58018.33000000001</v>
      </c>
      <c r="O23" s="367"/>
      <c r="P23" s="367"/>
      <c r="Q23" s="367"/>
    </row>
    <row r="24" spans="1:17" ht="112.5" customHeight="1">
      <c r="A24" s="348">
        <v>4</v>
      </c>
      <c r="B24" s="353" t="s">
        <v>45</v>
      </c>
      <c r="C24" s="354" t="s">
        <v>40</v>
      </c>
      <c r="D24" s="354" t="s">
        <v>36</v>
      </c>
      <c r="E24" s="354" t="s">
        <v>41</v>
      </c>
      <c r="F24" s="354" t="s">
        <v>43</v>
      </c>
      <c r="G24" s="354" t="s">
        <v>46</v>
      </c>
      <c r="H24" s="354" t="s">
        <v>41</v>
      </c>
      <c r="I24" s="354" t="s">
        <v>38</v>
      </c>
      <c r="J24" s="354" t="s">
        <v>44</v>
      </c>
      <c r="K24" s="383">
        <f>SUM(L25)</f>
        <v>99640</v>
      </c>
      <c r="L24" s="384"/>
      <c r="M24" s="389">
        <f>SUM(M25+M26+M29+M30+M27+M31+M32+M28)</f>
        <v>41771.66999999999</v>
      </c>
      <c r="N24" s="385">
        <f>K24-M24</f>
        <v>57868.33000000001</v>
      </c>
      <c r="O24" s="367"/>
      <c r="P24" s="367"/>
      <c r="Q24" s="367"/>
    </row>
    <row r="25" spans="1:17" ht="111" customHeight="1">
      <c r="A25" s="348">
        <v>5</v>
      </c>
      <c r="B25" s="355" t="s">
        <v>45</v>
      </c>
      <c r="C25" s="356" t="s">
        <v>40</v>
      </c>
      <c r="D25" s="356" t="s">
        <v>36</v>
      </c>
      <c r="E25" s="356" t="s">
        <v>41</v>
      </c>
      <c r="F25" s="356" t="s">
        <v>43</v>
      </c>
      <c r="G25" s="356" t="s">
        <v>46</v>
      </c>
      <c r="H25" s="356" t="s">
        <v>41</v>
      </c>
      <c r="I25" s="356" t="s">
        <v>47</v>
      </c>
      <c r="J25" s="356" t="s">
        <v>44</v>
      </c>
      <c r="K25" s="383"/>
      <c r="L25" s="390">
        <v>99640</v>
      </c>
      <c r="M25" s="391">
        <v>41691.32</v>
      </c>
      <c r="N25" s="385">
        <f>L25-M25</f>
        <v>57948.68</v>
      </c>
      <c r="O25" s="367"/>
      <c r="P25" s="367"/>
      <c r="Q25" s="367"/>
    </row>
    <row r="26" spans="1:17" ht="160.5" customHeight="1">
      <c r="A26" s="348">
        <v>6</v>
      </c>
      <c r="B26" s="355" t="s">
        <v>48</v>
      </c>
      <c r="C26" s="356" t="s">
        <v>40</v>
      </c>
      <c r="D26" s="356" t="s">
        <v>36</v>
      </c>
      <c r="E26" s="356" t="s">
        <v>41</v>
      </c>
      <c r="F26" s="356" t="s">
        <v>43</v>
      </c>
      <c r="G26" s="356" t="s">
        <v>46</v>
      </c>
      <c r="H26" s="356" t="s">
        <v>41</v>
      </c>
      <c r="I26" s="356" t="s">
        <v>49</v>
      </c>
      <c r="J26" s="356" t="s">
        <v>44</v>
      </c>
      <c r="K26" s="383"/>
      <c r="L26" s="390">
        <v>0</v>
      </c>
      <c r="M26" s="391">
        <v>2.1</v>
      </c>
      <c r="N26" s="385">
        <f>L26-M26</f>
        <v>-2.1</v>
      </c>
      <c r="O26" s="367"/>
      <c r="P26" s="367"/>
      <c r="Q26" s="367"/>
    </row>
    <row r="27" spans="1:17" ht="174" customHeight="1">
      <c r="A27" s="348">
        <v>7</v>
      </c>
      <c r="B27" s="355" t="s">
        <v>48</v>
      </c>
      <c r="C27" s="356" t="s">
        <v>40</v>
      </c>
      <c r="D27" s="356" t="s">
        <v>36</v>
      </c>
      <c r="E27" s="356" t="s">
        <v>41</v>
      </c>
      <c r="F27" s="356" t="s">
        <v>43</v>
      </c>
      <c r="G27" s="356" t="s">
        <v>46</v>
      </c>
      <c r="H27" s="356" t="s">
        <v>41</v>
      </c>
      <c r="I27" s="356" t="s">
        <v>50</v>
      </c>
      <c r="J27" s="356" t="s">
        <v>44</v>
      </c>
      <c r="K27" s="383"/>
      <c r="L27" s="390">
        <v>0</v>
      </c>
      <c r="M27" s="391">
        <v>0</v>
      </c>
      <c r="N27" s="385"/>
      <c r="O27" s="367"/>
      <c r="P27" s="367"/>
      <c r="Q27" s="367"/>
    </row>
    <row r="28" spans="1:17" ht="157.5" customHeight="1">
      <c r="A28" s="348"/>
      <c r="B28" s="355" t="s">
        <v>48</v>
      </c>
      <c r="C28" s="356" t="s">
        <v>40</v>
      </c>
      <c r="D28" s="356" t="s">
        <v>36</v>
      </c>
      <c r="E28" s="356" t="s">
        <v>41</v>
      </c>
      <c r="F28" s="356" t="s">
        <v>43</v>
      </c>
      <c r="G28" s="356" t="s">
        <v>46</v>
      </c>
      <c r="H28" s="356" t="s">
        <v>41</v>
      </c>
      <c r="I28" s="356" t="s">
        <v>51</v>
      </c>
      <c r="J28" s="356" t="s">
        <v>44</v>
      </c>
      <c r="K28" s="383"/>
      <c r="L28" s="390">
        <v>0</v>
      </c>
      <c r="M28" s="391">
        <v>0</v>
      </c>
      <c r="N28" s="385"/>
      <c r="O28" s="367"/>
      <c r="P28" s="367"/>
      <c r="Q28" s="367"/>
    </row>
    <row r="29" spans="1:17" ht="168" customHeight="1">
      <c r="A29" s="348">
        <v>8</v>
      </c>
      <c r="B29" s="355" t="s">
        <v>48</v>
      </c>
      <c r="C29" s="356" t="s">
        <v>40</v>
      </c>
      <c r="D29" s="356" t="s">
        <v>36</v>
      </c>
      <c r="E29" s="356" t="s">
        <v>41</v>
      </c>
      <c r="F29" s="356" t="s">
        <v>43</v>
      </c>
      <c r="G29" s="356" t="s">
        <v>52</v>
      </c>
      <c r="H29" s="356" t="s">
        <v>41</v>
      </c>
      <c r="I29" s="356" t="s">
        <v>50</v>
      </c>
      <c r="J29" s="356" t="s">
        <v>44</v>
      </c>
      <c r="K29" s="383"/>
      <c r="L29" s="390">
        <v>15</v>
      </c>
      <c r="M29" s="391">
        <v>8.24</v>
      </c>
      <c r="N29" s="385">
        <f>L29-M29</f>
        <v>6.76</v>
      </c>
      <c r="O29" s="367"/>
      <c r="P29" s="367"/>
      <c r="Q29" s="367"/>
    </row>
    <row r="30" spans="1:17" ht="174" customHeight="1">
      <c r="A30" s="348">
        <v>9</v>
      </c>
      <c r="B30" s="355" t="s">
        <v>48</v>
      </c>
      <c r="C30" s="356" t="s">
        <v>40</v>
      </c>
      <c r="D30" s="356" t="s">
        <v>36</v>
      </c>
      <c r="E30" s="356" t="s">
        <v>41</v>
      </c>
      <c r="F30" s="356" t="s">
        <v>43</v>
      </c>
      <c r="G30" s="356" t="s">
        <v>53</v>
      </c>
      <c r="H30" s="356" t="s">
        <v>41</v>
      </c>
      <c r="I30" s="356" t="s">
        <v>47</v>
      </c>
      <c r="J30" s="356" t="s">
        <v>44</v>
      </c>
      <c r="K30" s="383"/>
      <c r="L30" s="390">
        <v>135</v>
      </c>
      <c r="M30" s="391">
        <v>65.75</v>
      </c>
      <c r="N30" s="385">
        <f>L30-M30</f>
        <v>69.25</v>
      </c>
      <c r="O30" s="367"/>
      <c r="P30" s="367"/>
      <c r="Q30" s="367"/>
    </row>
    <row r="31" spans="1:17" ht="75" customHeight="1">
      <c r="A31" s="348">
        <v>10</v>
      </c>
      <c r="B31" s="355" t="s">
        <v>48</v>
      </c>
      <c r="C31" s="356" t="s">
        <v>40</v>
      </c>
      <c r="D31" s="356" t="s">
        <v>36</v>
      </c>
      <c r="E31" s="356" t="s">
        <v>41</v>
      </c>
      <c r="F31" s="356" t="s">
        <v>43</v>
      </c>
      <c r="G31" s="356" t="s">
        <v>53</v>
      </c>
      <c r="H31" s="356" t="s">
        <v>41</v>
      </c>
      <c r="I31" s="356" t="s">
        <v>49</v>
      </c>
      <c r="J31" s="356" t="s">
        <v>44</v>
      </c>
      <c r="K31" s="383"/>
      <c r="L31" s="390">
        <v>0</v>
      </c>
      <c r="M31" s="391">
        <v>4.84</v>
      </c>
      <c r="N31" s="385">
        <f>L31-M31</f>
        <v>-4.84</v>
      </c>
      <c r="O31" s="367"/>
      <c r="P31" s="367"/>
      <c r="Q31" s="367"/>
    </row>
    <row r="32" spans="1:17" ht="73.5" customHeight="1">
      <c r="A32" s="348">
        <v>11</v>
      </c>
      <c r="B32" s="355" t="s">
        <v>54</v>
      </c>
      <c r="C32" s="356" t="s">
        <v>40</v>
      </c>
      <c r="D32" s="356" t="s">
        <v>36</v>
      </c>
      <c r="E32" s="356" t="s">
        <v>41</v>
      </c>
      <c r="F32" s="356" t="s">
        <v>43</v>
      </c>
      <c r="G32" s="356" t="s">
        <v>53</v>
      </c>
      <c r="H32" s="356" t="s">
        <v>41</v>
      </c>
      <c r="I32" s="356" t="s">
        <v>50</v>
      </c>
      <c r="J32" s="356" t="s">
        <v>44</v>
      </c>
      <c r="K32" s="383"/>
      <c r="L32" s="390">
        <v>0</v>
      </c>
      <c r="M32" s="391">
        <v>-0.58</v>
      </c>
      <c r="N32" s="385">
        <v>0</v>
      </c>
      <c r="O32" s="367"/>
      <c r="P32" s="367"/>
      <c r="Q32" s="367"/>
    </row>
    <row r="33" spans="1:17" ht="50.25" customHeight="1" hidden="1">
      <c r="A33" s="348">
        <v>10</v>
      </c>
      <c r="B33" s="355" t="s">
        <v>54</v>
      </c>
      <c r="C33" s="356"/>
      <c r="D33" s="356" t="s">
        <v>36</v>
      </c>
      <c r="E33" s="356" t="s">
        <v>55</v>
      </c>
      <c r="F33" s="356" t="s">
        <v>56</v>
      </c>
      <c r="G33" s="356" t="s">
        <v>46</v>
      </c>
      <c r="H33" s="356" t="s">
        <v>41</v>
      </c>
      <c r="I33" s="356" t="s">
        <v>50</v>
      </c>
      <c r="J33" s="356" t="s">
        <v>44</v>
      </c>
      <c r="K33" s="383"/>
      <c r="L33" s="390">
        <v>0</v>
      </c>
      <c r="M33" s="391"/>
      <c r="N33" s="392">
        <v>0</v>
      </c>
      <c r="O33" s="367"/>
      <c r="P33" s="367"/>
      <c r="Q33" s="367"/>
    </row>
    <row r="34" spans="1:17" ht="67.5" customHeight="1">
      <c r="A34" s="348">
        <v>12</v>
      </c>
      <c r="B34" s="353" t="s">
        <v>57</v>
      </c>
      <c r="C34" s="354" t="s">
        <v>58</v>
      </c>
      <c r="D34" s="354" t="s">
        <v>36</v>
      </c>
      <c r="E34" s="354" t="s">
        <v>56</v>
      </c>
      <c r="F34" s="354" t="s">
        <v>37</v>
      </c>
      <c r="G34" s="354" t="s">
        <v>35</v>
      </c>
      <c r="H34" s="354" t="s">
        <v>37</v>
      </c>
      <c r="I34" s="354" t="s">
        <v>38</v>
      </c>
      <c r="J34" s="354" t="s">
        <v>44</v>
      </c>
      <c r="K34" s="383"/>
      <c r="L34" s="384">
        <f>K35</f>
        <v>239500</v>
      </c>
      <c r="M34" s="393">
        <f>M36+M37+M38+M39</f>
        <v>129725.34</v>
      </c>
      <c r="N34" s="385">
        <f>L34-M34</f>
        <v>109774.66</v>
      </c>
      <c r="O34" s="367"/>
      <c r="P34" s="367"/>
      <c r="Q34" s="367"/>
    </row>
    <row r="35" spans="1:17" ht="50.25" customHeight="1">
      <c r="A35" s="348">
        <v>13</v>
      </c>
      <c r="B35" s="355" t="s">
        <v>59</v>
      </c>
      <c r="C35" s="356" t="s">
        <v>58</v>
      </c>
      <c r="D35" s="356" t="s">
        <v>36</v>
      </c>
      <c r="E35" s="356" t="s">
        <v>56</v>
      </c>
      <c r="F35" s="356" t="s">
        <v>43</v>
      </c>
      <c r="G35" s="356" t="s">
        <v>35</v>
      </c>
      <c r="H35" s="356" t="s">
        <v>41</v>
      </c>
      <c r="I35" s="356" t="s">
        <v>38</v>
      </c>
      <c r="J35" s="356" t="s">
        <v>44</v>
      </c>
      <c r="K35" s="383">
        <f>FIO+L37+L38+L39</f>
        <v>239500</v>
      </c>
      <c r="L35" s="384"/>
      <c r="M35" s="394">
        <f>SUM(M36+M37+M38+M39)</f>
        <v>129725.34</v>
      </c>
      <c r="N35" s="385">
        <f>K35-M35</f>
        <v>109774.66</v>
      </c>
      <c r="O35" s="367"/>
      <c r="P35" s="367"/>
      <c r="Q35" s="367"/>
    </row>
    <row r="36" spans="1:17" ht="95.25" customHeight="1">
      <c r="A36" s="348">
        <v>14</v>
      </c>
      <c r="B36" s="355" t="s">
        <v>60</v>
      </c>
      <c r="C36" s="356" t="s">
        <v>58</v>
      </c>
      <c r="D36" s="356" t="s">
        <v>36</v>
      </c>
      <c r="E36" s="356" t="s">
        <v>56</v>
      </c>
      <c r="F36" s="356" t="s">
        <v>43</v>
      </c>
      <c r="G36" s="356" t="s">
        <v>61</v>
      </c>
      <c r="H36" s="356" t="s">
        <v>41</v>
      </c>
      <c r="I36" s="356" t="s">
        <v>38</v>
      </c>
      <c r="J36" s="356" t="s">
        <v>44</v>
      </c>
      <c r="K36" s="395">
        <v>108300</v>
      </c>
      <c r="L36" s="390"/>
      <c r="M36" s="391">
        <v>63853.6</v>
      </c>
      <c r="N36" s="392">
        <f>K36-M36</f>
        <v>44446.4</v>
      </c>
      <c r="O36" s="367"/>
      <c r="P36" s="367"/>
      <c r="Q36" s="367"/>
    </row>
    <row r="37" spans="1:17" ht="94.5" customHeight="1">
      <c r="A37" s="348">
        <v>15</v>
      </c>
      <c r="B37" s="355" t="s">
        <v>62</v>
      </c>
      <c r="C37" s="356" t="s">
        <v>58</v>
      </c>
      <c r="D37" s="356" t="s">
        <v>36</v>
      </c>
      <c r="E37" s="356" t="s">
        <v>56</v>
      </c>
      <c r="F37" s="356" t="s">
        <v>43</v>
      </c>
      <c r="G37" s="356" t="s">
        <v>63</v>
      </c>
      <c r="H37" s="356" t="s">
        <v>41</v>
      </c>
      <c r="I37" s="356" t="s">
        <v>38</v>
      </c>
      <c r="J37" s="356" t="s">
        <v>44</v>
      </c>
      <c r="K37" s="392"/>
      <c r="L37" s="392">
        <v>600</v>
      </c>
      <c r="M37" s="391">
        <v>375.91</v>
      </c>
      <c r="N37" s="392">
        <f>L37-M37</f>
        <v>224.08999999999997</v>
      </c>
      <c r="O37" s="367"/>
      <c r="P37" s="367"/>
      <c r="Q37" s="367"/>
    </row>
    <row r="38" spans="1:17" ht="111.75" customHeight="1">
      <c r="A38" s="348">
        <v>16</v>
      </c>
      <c r="B38" s="355" t="s">
        <v>64</v>
      </c>
      <c r="C38" s="356" t="s">
        <v>58</v>
      </c>
      <c r="D38" s="356" t="s">
        <v>36</v>
      </c>
      <c r="E38" s="356" t="s">
        <v>56</v>
      </c>
      <c r="F38" s="356" t="s">
        <v>43</v>
      </c>
      <c r="G38" s="356" t="s">
        <v>65</v>
      </c>
      <c r="H38" s="356" t="s">
        <v>41</v>
      </c>
      <c r="I38" s="356" t="s">
        <v>38</v>
      </c>
      <c r="J38" s="356" t="s">
        <v>44</v>
      </c>
      <c r="K38" s="392"/>
      <c r="L38" s="392">
        <v>144200</v>
      </c>
      <c r="M38" s="391">
        <v>73555.21</v>
      </c>
      <c r="N38" s="392">
        <f aca="true" t="shared" si="0" ref="N38:N53">L38-M38</f>
        <v>70644.79</v>
      </c>
      <c r="O38" s="367"/>
      <c r="P38" s="367"/>
      <c r="Q38" s="367"/>
    </row>
    <row r="39" spans="1:17" ht="30.75" customHeight="1">
      <c r="A39" s="348">
        <v>17</v>
      </c>
      <c r="B39" s="355" t="s">
        <v>66</v>
      </c>
      <c r="C39" s="356" t="s">
        <v>58</v>
      </c>
      <c r="D39" s="356" t="s">
        <v>36</v>
      </c>
      <c r="E39" s="356" t="s">
        <v>56</v>
      </c>
      <c r="F39" s="356" t="s">
        <v>43</v>
      </c>
      <c r="G39" s="356" t="s">
        <v>67</v>
      </c>
      <c r="H39" s="356" t="s">
        <v>41</v>
      </c>
      <c r="I39" s="356" t="s">
        <v>38</v>
      </c>
      <c r="J39" s="356" t="s">
        <v>44</v>
      </c>
      <c r="K39" s="392"/>
      <c r="L39" s="392">
        <v>-13600</v>
      </c>
      <c r="M39" s="391">
        <v>-8059.38</v>
      </c>
      <c r="N39" s="392">
        <f t="shared" si="0"/>
        <v>-5540.62</v>
      </c>
      <c r="O39" s="367"/>
      <c r="P39" s="367"/>
      <c r="Q39" s="367"/>
    </row>
    <row r="40" spans="1:17" ht="27.75" customHeight="1" hidden="1">
      <c r="A40" s="348">
        <v>17</v>
      </c>
      <c r="B40" s="353" t="s">
        <v>68</v>
      </c>
      <c r="C40" s="354"/>
      <c r="D40" s="354" t="s">
        <v>36</v>
      </c>
      <c r="E40" s="354" t="s">
        <v>55</v>
      </c>
      <c r="F40" s="354" t="s">
        <v>37</v>
      </c>
      <c r="G40" s="354" t="s">
        <v>35</v>
      </c>
      <c r="H40" s="354" t="s">
        <v>37</v>
      </c>
      <c r="I40" s="354" t="s">
        <v>38</v>
      </c>
      <c r="J40" s="354" t="s">
        <v>35</v>
      </c>
      <c r="K40" s="385"/>
      <c r="L40" s="385">
        <f>L41</f>
        <v>0</v>
      </c>
      <c r="M40" s="394"/>
      <c r="N40" s="385">
        <f t="shared" si="0"/>
        <v>0</v>
      </c>
      <c r="O40" s="367"/>
      <c r="P40" s="367"/>
      <c r="Q40" s="367"/>
    </row>
    <row r="41" spans="1:17" ht="27.75" customHeight="1" hidden="1">
      <c r="A41" s="348">
        <v>18</v>
      </c>
      <c r="B41" s="355" t="s">
        <v>69</v>
      </c>
      <c r="C41" s="356"/>
      <c r="D41" s="356" t="s">
        <v>36</v>
      </c>
      <c r="E41" s="356" t="s">
        <v>55</v>
      </c>
      <c r="F41" s="356" t="s">
        <v>56</v>
      </c>
      <c r="G41" s="356" t="s">
        <v>35</v>
      </c>
      <c r="H41" s="356" t="s">
        <v>41</v>
      </c>
      <c r="I41" s="356" t="s">
        <v>38</v>
      </c>
      <c r="J41" s="356" t="s">
        <v>44</v>
      </c>
      <c r="K41" s="385"/>
      <c r="L41" s="392">
        <f>L42</f>
        <v>0</v>
      </c>
      <c r="M41" s="391"/>
      <c r="N41" s="392">
        <f t="shared" si="0"/>
        <v>0</v>
      </c>
      <c r="O41" s="367"/>
      <c r="P41" s="367"/>
      <c r="Q41" s="367"/>
    </row>
    <row r="42" spans="1:17" ht="27.75" customHeight="1" hidden="1">
      <c r="A42" s="348">
        <v>19</v>
      </c>
      <c r="B42" s="355" t="s">
        <v>69</v>
      </c>
      <c r="C42" s="356"/>
      <c r="D42" s="356" t="s">
        <v>36</v>
      </c>
      <c r="E42" s="356" t="s">
        <v>55</v>
      </c>
      <c r="F42" s="356" t="s">
        <v>56</v>
      </c>
      <c r="G42" s="356" t="s">
        <v>46</v>
      </c>
      <c r="H42" s="356" t="s">
        <v>41</v>
      </c>
      <c r="I42" s="356" t="s">
        <v>50</v>
      </c>
      <c r="J42" s="356" t="s">
        <v>44</v>
      </c>
      <c r="K42" s="385"/>
      <c r="L42" s="392"/>
      <c r="M42" s="391"/>
      <c r="N42" s="392">
        <f t="shared" si="0"/>
        <v>0</v>
      </c>
      <c r="O42" s="367"/>
      <c r="P42" s="367"/>
      <c r="Q42" s="367"/>
    </row>
    <row r="43" spans="1:17" ht="24" customHeight="1" hidden="1">
      <c r="A43" s="348">
        <v>20</v>
      </c>
      <c r="B43" s="355" t="s">
        <v>69</v>
      </c>
      <c r="C43" s="356"/>
      <c r="D43" s="356" t="s">
        <v>36</v>
      </c>
      <c r="E43" s="356" t="s">
        <v>55</v>
      </c>
      <c r="F43" s="356" t="s">
        <v>56</v>
      </c>
      <c r="G43" s="356" t="s">
        <v>46</v>
      </c>
      <c r="H43" s="356" t="s">
        <v>41</v>
      </c>
      <c r="I43" s="356" t="s">
        <v>51</v>
      </c>
      <c r="J43" s="356" t="s">
        <v>44</v>
      </c>
      <c r="K43" s="385"/>
      <c r="L43" s="392">
        <v>0</v>
      </c>
      <c r="M43" s="391">
        <v>0</v>
      </c>
      <c r="N43" s="392">
        <f t="shared" si="0"/>
        <v>0</v>
      </c>
      <c r="O43" s="367"/>
      <c r="P43" s="367"/>
      <c r="Q43" s="367"/>
    </row>
    <row r="44" spans="1:17" ht="24" customHeight="1">
      <c r="A44" s="348">
        <v>18</v>
      </c>
      <c r="B44" s="357" t="s">
        <v>69</v>
      </c>
      <c r="C44" s="354" t="s">
        <v>40</v>
      </c>
      <c r="D44" s="354" t="s">
        <v>36</v>
      </c>
      <c r="E44" s="354" t="s">
        <v>55</v>
      </c>
      <c r="F44" s="354" t="s">
        <v>56</v>
      </c>
      <c r="G44" s="354" t="s">
        <v>46</v>
      </c>
      <c r="H44" s="354" t="s">
        <v>41</v>
      </c>
      <c r="I44" s="354" t="s">
        <v>38</v>
      </c>
      <c r="J44" s="354" t="s">
        <v>44</v>
      </c>
      <c r="K44" s="385"/>
      <c r="L44" s="385">
        <f>SUM(L45)</f>
        <v>761933</v>
      </c>
      <c r="M44" s="394">
        <f>SUM(M45:M47)</f>
        <v>594253.5</v>
      </c>
      <c r="N44" s="385">
        <f t="shared" si="0"/>
        <v>167679.5</v>
      </c>
      <c r="O44" s="367"/>
      <c r="P44" s="367"/>
      <c r="Q44" s="367"/>
    </row>
    <row r="45" spans="1:17" ht="31.5" customHeight="1">
      <c r="A45" s="348">
        <v>19</v>
      </c>
      <c r="B45" s="358" t="s">
        <v>69</v>
      </c>
      <c r="C45" s="356" t="s">
        <v>40</v>
      </c>
      <c r="D45" s="356" t="s">
        <v>36</v>
      </c>
      <c r="E45" s="356" t="s">
        <v>55</v>
      </c>
      <c r="F45" s="356" t="s">
        <v>56</v>
      </c>
      <c r="G45" s="356" t="s">
        <v>46</v>
      </c>
      <c r="H45" s="356" t="s">
        <v>41</v>
      </c>
      <c r="I45" s="356" t="s">
        <v>47</v>
      </c>
      <c r="J45" s="356" t="s">
        <v>44</v>
      </c>
      <c r="K45" s="385"/>
      <c r="L45" s="392">
        <v>761933</v>
      </c>
      <c r="M45" s="391">
        <v>594253.5</v>
      </c>
      <c r="N45" s="385">
        <f t="shared" si="0"/>
        <v>167679.5</v>
      </c>
      <c r="O45" s="367"/>
      <c r="P45" s="367"/>
      <c r="Q45" s="367"/>
    </row>
    <row r="46" spans="1:17" ht="31.5" customHeight="1">
      <c r="A46" s="348">
        <v>20</v>
      </c>
      <c r="B46" s="358" t="s">
        <v>69</v>
      </c>
      <c r="C46" s="356" t="s">
        <v>40</v>
      </c>
      <c r="D46" s="356" t="s">
        <v>36</v>
      </c>
      <c r="E46" s="356" t="s">
        <v>55</v>
      </c>
      <c r="F46" s="356" t="s">
        <v>56</v>
      </c>
      <c r="G46" s="356" t="s">
        <v>46</v>
      </c>
      <c r="H46" s="356" t="s">
        <v>41</v>
      </c>
      <c r="I46" s="356" t="s">
        <v>49</v>
      </c>
      <c r="J46" s="356" t="s">
        <v>44</v>
      </c>
      <c r="K46" s="385"/>
      <c r="L46" s="392"/>
      <c r="M46" s="391">
        <v>0</v>
      </c>
      <c r="N46" s="392"/>
      <c r="O46" s="367"/>
      <c r="P46" s="367"/>
      <c r="Q46" s="367"/>
    </row>
    <row r="47" spans="1:17" ht="31.5" customHeight="1">
      <c r="A47" s="348">
        <v>21</v>
      </c>
      <c r="B47" s="358" t="s">
        <v>69</v>
      </c>
      <c r="C47" s="356" t="s">
        <v>40</v>
      </c>
      <c r="D47" s="356" t="s">
        <v>36</v>
      </c>
      <c r="E47" s="356" t="s">
        <v>55</v>
      </c>
      <c r="F47" s="356" t="s">
        <v>56</v>
      </c>
      <c r="G47" s="356" t="s">
        <v>46</v>
      </c>
      <c r="H47" s="356" t="s">
        <v>41</v>
      </c>
      <c r="I47" s="356" t="s">
        <v>50</v>
      </c>
      <c r="J47" s="356" t="s">
        <v>44</v>
      </c>
      <c r="K47" s="385"/>
      <c r="L47" s="392"/>
      <c r="M47" s="391">
        <v>0</v>
      </c>
      <c r="N47" s="392"/>
      <c r="O47" s="367"/>
      <c r="P47" s="367"/>
      <c r="Q47" s="367"/>
    </row>
    <row r="48" spans="1:17" ht="23.25" customHeight="1">
      <c r="A48" s="348">
        <v>22</v>
      </c>
      <c r="B48" s="359" t="s">
        <v>70</v>
      </c>
      <c r="C48" s="354" t="s">
        <v>40</v>
      </c>
      <c r="D48" s="354" t="s">
        <v>36</v>
      </c>
      <c r="E48" s="354" t="s">
        <v>71</v>
      </c>
      <c r="F48" s="354" t="s">
        <v>37</v>
      </c>
      <c r="G48" s="354" t="s">
        <v>35</v>
      </c>
      <c r="H48" s="354" t="s">
        <v>37</v>
      </c>
      <c r="I48" s="354" t="s">
        <v>38</v>
      </c>
      <c r="J48" s="354" t="s">
        <v>35</v>
      </c>
      <c r="K48" s="392"/>
      <c r="L48" s="385">
        <f>L49+L55</f>
        <v>429121</v>
      </c>
      <c r="M48" s="394">
        <f>SUM(M49+M55)</f>
        <v>130722.7</v>
      </c>
      <c r="N48" s="385">
        <f t="shared" si="0"/>
        <v>298398.3</v>
      </c>
      <c r="O48" s="367"/>
      <c r="P48" s="367"/>
      <c r="Q48" s="367"/>
    </row>
    <row r="49" spans="1:17" ht="25.5" customHeight="1">
      <c r="A49" s="348">
        <v>23</v>
      </c>
      <c r="B49" s="353" t="s">
        <v>72</v>
      </c>
      <c r="C49" s="354" t="s">
        <v>40</v>
      </c>
      <c r="D49" s="354" t="s">
        <v>36</v>
      </c>
      <c r="E49" s="354" t="s">
        <v>71</v>
      </c>
      <c r="F49" s="354" t="s">
        <v>41</v>
      </c>
      <c r="G49" s="354" t="s">
        <v>35</v>
      </c>
      <c r="H49" s="354" t="s">
        <v>37</v>
      </c>
      <c r="I49" s="354" t="s">
        <v>38</v>
      </c>
      <c r="J49" s="354" t="s">
        <v>44</v>
      </c>
      <c r="K49" s="385"/>
      <c r="L49" s="385">
        <f>L50+L51+L53</f>
        <v>64960</v>
      </c>
      <c r="M49" s="394">
        <f>SUM(M50)</f>
        <v>11242.89</v>
      </c>
      <c r="N49" s="385">
        <f t="shared" si="0"/>
        <v>53717.11</v>
      </c>
      <c r="O49" s="367"/>
      <c r="P49" s="367"/>
      <c r="Q49" s="367"/>
    </row>
    <row r="50" spans="1:17" ht="65.25" customHeight="1">
      <c r="A50" s="348">
        <v>24</v>
      </c>
      <c r="B50" s="355" t="s">
        <v>73</v>
      </c>
      <c r="C50" s="356" t="s">
        <v>40</v>
      </c>
      <c r="D50" s="356" t="s">
        <v>36</v>
      </c>
      <c r="E50" s="356" t="s">
        <v>71</v>
      </c>
      <c r="F50" s="356" t="s">
        <v>41</v>
      </c>
      <c r="G50" s="356" t="s">
        <v>53</v>
      </c>
      <c r="H50" s="356" t="s">
        <v>74</v>
      </c>
      <c r="I50" s="356" t="s">
        <v>38</v>
      </c>
      <c r="J50" s="356" t="s">
        <v>44</v>
      </c>
      <c r="K50" s="392"/>
      <c r="L50" s="392">
        <v>64960</v>
      </c>
      <c r="M50" s="391">
        <f>SUM(M52:M53)</f>
        <v>11242.89</v>
      </c>
      <c r="N50" s="392">
        <f t="shared" si="0"/>
        <v>53717.11</v>
      </c>
      <c r="O50" s="367"/>
      <c r="P50" s="367"/>
      <c r="Q50" s="367"/>
    </row>
    <row r="51" spans="1:17" ht="90.75" customHeight="1" hidden="1">
      <c r="A51" s="348">
        <v>24</v>
      </c>
      <c r="B51" s="355" t="s">
        <v>75</v>
      </c>
      <c r="C51" s="356"/>
      <c r="D51" s="356" t="s">
        <v>36</v>
      </c>
      <c r="E51" s="356" t="s">
        <v>71</v>
      </c>
      <c r="F51" s="356" t="s">
        <v>41</v>
      </c>
      <c r="G51" s="356" t="s">
        <v>53</v>
      </c>
      <c r="H51" s="356" t="s">
        <v>74</v>
      </c>
      <c r="I51" s="356" t="s">
        <v>47</v>
      </c>
      <c r="J51" s="356" t="s">
        <v>44</v>
      </c>
      <c r="K51" s="392"/>
      <c r="L51" s="392">
        <v>0</v>
      </c>
      <c r="M51" s="391"/>
      <c r="N51" s="392">
        <f t="shared" si="0"/>
        <v>0</v>
      </c>
      <c r="O51" s="367"/>
      <c r="P51" s="367"/>
      <c r="Q51" s="367"/>
    </row>
    <row r="52" spans="1:17" ht="90.75" customHeight="1">
      <c r="A52" s="348">
        <v>25</v>
      </c>
      <c r="B52" s="355" t="s">
        <v>73</v>
      </c>
      <c r="C52" s="356" t="s">
        <v>40</v>
      </c>
      <c r="D52" s="356" t="s">
        <v>36</v>
      </c>
      <c r="E52" s="356" t="s">
        <v>71</v>
      </c>
      <c r="F52" s="356" t="s">
        <v>41</v>
      </c>
      <c r="G52" s="356" t="s">
        <v>53</v>
      </c>
      <c r="H52" s="356" t="s">
        <v>74</v>
      </c>
      <c r="I52" s="356" t="s">
        <v>47</v>
      </c>
      <c r="J52" s="356" t="s">
        <v>44</v>
      </c>
      <c r="K52" s="392"/>
      <c r="L52" s="392">
        <v>0</v>
      </c>
      <c r="M52" s="391">
        <v>10672.58</v>
      </c>
      <c r="N52" s="392">
        <f t="shared" si="0"/>
        <v>-10672.58</v>
      </c>
      <c r="O52" s="367"/>
      <c r="P52" s="367"/>
      <c r="Q52" s="367"/>
    </row>
    <row r="53" spans="1:17" ht="75" customHeight="1">
      <c r="A53" s="348">
        <v>26</v>
      </c>
      <c r="B53" s="355" t="s">
        <v>76</v>
      </c>
      <c r="C53" s="356" t="s">
        <v>40</v>
      </c>
      <c r="D53" s="356" t="s">
        <v>36</v>
      </c>
      <c r="E53" s="356" t="s">
        <v>71</v>
      </c>
      <c r="F53" s="356" t="s">
        <v>41</v>
      </c>
      <c r="G53" s="356" t="s">
        <v>53</v>
      </c>
      <c r="H53" s="356" t="s">
        <v>74</v>
      </c>
      <c r="I53" s="356" t="s">
        <v>49</v>
      </c>
      <c r="J53" s="356" t="s">
        <v>44</v>
      </c>
      <c r="K53" s="392"/>
      <c r="L53" s="392">
        <v>0</v>
      </c>
      <c r="M53" s="391">
        <v>570.31</v>
      </c>
      <c r="N53" s="392">
        <f t="shared" si="0"/>
        <v>-570.31</v>
      </c>
      <c r="O53" s="367"/>
      <c r="P53" s="367"/>
      <c r="Q53" s="367"/>
    </row>
    <row r="54" spans="1:17" ht="33.75" customHeight="1" hidden="1">
      <c r="A54" s="348">
        <v>27</v>
      </c>
      <c r="B54" s="355" t="s">
        <v>77</v>
      </c>
      <c r="C54" s="356"/>
      <c r="D54" s="356" t="s">
        <v>36</v>
      </c>
      <c r="E54" s="356" t="s">
        <v>71</v>
      </c>
      <c r="F54" s="356" t="s">
        <v>41</v>
      </c>
      <c r="G54" s="356" t="s">
        <v>53</v>
      </c>
      <c r="H54" s="356" t="s">
        <v>74</v>
      </c>
      <c r="I54" s="356" t="s">
        <v>51</v>
      </c>
      <c r="J54" s="356" t="s">
        <v>44</v>
      </c>
      <c r="K54" s="392"/>
      <c r="L54" s="392">
        <v>0</v>
      </c>
      <c r="M54" s="391"/>
      <c r="N54" s="385">
        <v>0</v>
      </c>
      <c r="O54" s="367"/>
      <c r="P54" s="367"/>
      <c r="Q54" s="367"/>
    </row>
    <row r="55" spans="1:17" ht="31.5" customHeight="1">
      <c r="A55" s="348">
        <v>27</v>
      </c>
      <c r="B55" s="353" t="s">
        <v>78</v>
      </c>
      <c r="C55" s="354" t="s">
        <v>40</v>
      </c>
      <c r="D55" s="354" t="s">
        <v>36</v>
      </c>
      <c r="E55" s="354" t="s">
        <v>71</v>
      </c>
      <c r="F55" s="354" t="s">
        <v>71</v>
      </c>
      <c r="G55" s="354" t="s">
        <v>35</v>
      </c>
      <c r="H55" s="354" t="s">
        <v>37</v>
      </c>
      <c r="I55" s="354" t="s">
        <v>38</v>
      </c>
      <c r="J55" s="354" t="s">
        <v>44</v>
      </c>
      <c r="K55" s="392"/>
      <c r="L55" s="385">
        <f>L61+L56</f>
        <v>364161</v>
      </c>
      <c r="M55" s="394">
        <f>SUM(M56+M61)</f>
        <v>119479.81</v>
      </c>
      <c r="N55" s="385">
        <f>L55-M55</f>
        <v>244681.19</v>
      </c>
      <c r="O55" s="367"/>
      <c r="P55" s="367"/>
      <c r="Q55" s="367"/>
    </row>
    <row r="56" spans="1:17" ht="57" customHeight="1">
      <c r="A56" s="348">
        <v>28</v>
      </c>
      <c r="B56" s="355" t="s">
        <v>79</v>
      </c>
      <c r="C56" s="356" t="s">
        <v>40</v>
      </c>
      <c r="D56" s="356" t="s">
        <v>36</v>
      </c>
      <c r="E56" s="356" t="s">
        <v>71</v>
      </c>
      <c r="F56" s="356" t="s">
        <v>71</v>
      </c>
      <c r="G56" s="356" t="s">
        <v>80</v>
      </c>
      <c r="H56" s="356" t="s">
        <v>37</v>
      </c>
      <c r="I56" s="356" t="s">
        <v>38</v>
      </c>
      <c r="J56" s="356" t="s">
        <v>44</v>
      </c>
      <c r="K56" s="392"/>
      <c r="L56" s="385">
        <f>L57</f>
        <v>67200</v>
      </c>
      <c r="M56" s="394">
        <f>SUM(M57)</f>
        <v>90382</v>
      </c>
      <c r="N56" s="385">
        <f>L56-M56</f>
        <v>-23182</v>
      </c>
      <c r="O56" s="367"/>
      <c r="P56" s="367"/>
      <c r="Q56" s="367"/>
    </row>
    <row r="57" spans="1:17" ht="58.5" customHeight="1">
      <c r="A57" s="348">
        <v>29</v>
      </c>
      <c r="B57" s="355" t="s">
        <v>79</v>
      </c>
      <c r="C57" s="356" t="s">
        <v>40</v>
      </c>
      <c r="D57" s="356" t="s">
        <v>36</v>
      </c>
      <c r="E57" s="356" t="s">
        <v>71</v>
      </c>
      <c r="F57" s="356" t="s">
        <v>71</v>
      </c>
      <c r="G57" s="356" t="s">
        <v>80</v>
      </c>
      <c r="H57" s="356" t="s">
        <v>74</v>
      </c>
      <c r="I57" s="356" t="s">
        <v>38</v>
      </c>
      <c r="J57" s="356" t="s">
        <v>44</v>
      </c>
      <c r="K57" s="385"/>
      <c r="L57" s="392">
        <v>67200</v>
      </c>
      <c r="M57" s="391">
        <f>M58+M59+M60</f>
        <v>90382</v>
      </c>
      <c r="N57" s="392">
        <f>L57-M57</f>
        <v>-23182</v>
      </c>
      <c r="O57" s="367"/>
      <c r="P57" s="367"/>
      <c r="Q57" s="367"/>
    </row>
    <row r="58" spans="1:17" ht="60" customHeight="1">
      <c r="A58" s="348">
        <v>30</v>
      </c>
      <c r="B58" s="355" t="s">
        <v>79</v>
      </c>
      <c r="C58" s="356" t="s">
        <v>40</v>
      </c>
      <c r="D58" s="356" t="s">
        <v>36</v>
      </c>
      <c r="E58" s="356" t="s">
        <v>71</v>
      </c>
      <c r="F58" s="356" t="s">
        <v>71</v>
      </c>
      <c r="G58" s="356" t="s">
        <v>80</v>
      </c>
      <c r="H58" s="356" t="s">
        <v>74</v>
      </c>
      <c r="I58" s="356" t="s">
        <v>47</v>
      </c>
      <c r="J58" s="356" t="s">
        <v>44</v>
      </c>
      <c r="K58" s="385"/>
      <c r="L58" s="392">
        <v>67200</v>
      </c>
      <c r="M58" s="391">
        <v>90382</v>
      </c>
      <c r="N58" s="392">
        <f>L58-M58</f>
        <v>-23182</v>
      </c>
      <c r="O58" s="367"/>
      <c r="P58" s="367"/>
      <c r="Q58" s="367"/>
    </row>
    <row r="59" spans="1:17" ht="45" customHeight="1">
      <c r="A59" s="348">
        <v>31</v>
      </c>
      <c r="B59" s="355" t="s">
        <v>79</v>
      </c>
      <c r="C59" s="356" t="s">
        <v>40</v>
      </c>
      <c r="D59" s="356" t="s">
        <v>36</v>
      </c>
      <c r="E59" s="356" t="s">
        <v>71</v>
      </c>
      <c r="F59" s="356" t="s">
        <v>71</v>
      </c>
      <c r="G59" s="356" t="s">
        <v>80</v>
      </c>
      <c r="H59" s="356" t="s">
        <v>74</v>
      </c>
      <c r="I59" s="356" t="s">
        <v>49</v>
      </c>
      <c r="J59" s="356" t="s">
        <v>44</v>
      </c>
      <c r="K59" s="385"/>
      <c r="L59" s="392">
        <v>0</v>
      </c>
      <c r="M59" s="391">
        <v>0</v>
      </c>
      <c r="N59" s="392">
        <v>0</v>
      </c>
      <c r="O59" s="367"/>
      <c r="P59" s="367"/>
      <c r="Q59" s="367"/>
    </row>
    <row r="60" spans="1:17" ht="48" customHeight="1">
      <c r="A60" s="348">
        <v>32</v>
      </c>
      <c r="B60" s="355" t="s">
        <v>79</v>
      </c>
      <c r="C60" s="356"/>
      <c r="D60" s="356" t="s">
        <v>36</v>
      </c>
      <c r="E60" s="356" t="s">
        <v>71</v>
      </c>
      <c r="F60" s="356" t="s">
        <v>71</v>
      </c>
      <c r="G60" s="356" t="s">
        <v>80</v>
      </c>
      <c r="H60" s="356" t="s">
        <v>74</v>
      </c>
      <c r="I60" s="356" t="s">
        <v>51</v>
      </c>
      <c r="J60" s="356" t="s">
        <v>44</v>
      </c>
      <c r="K60" s="385"/>
      <c r="L60" s="392">
        <v>0</v>
      </c>
      <c r="M60" s="391">
        <v>0</v>
      </c>
      <c r="N60" s="392"/>
      <c r="O60" s="367"/>
      <c r="P60" s="367"/>
      <c r="Q60" s="367"/>
    </row>
    <row r="61" spans="1:17" ht="50.25" customHeight="1">
      <c r="A61" s="348">
        <v>33</v>
      </c>
      <c r="B61" s="355" t="s">
        <v>81</v>
      </c>
      <c r="C61" s="356" t="s">
        <v>40</v>
      </c>
      <c r="D61" s="356" t="s">
        <v>36</v>
      </c>
      <c r="E61" s="356" t="s">
        <v>71</v>
      </c>
      <c r="F61" s="356" t="s">
        <v>71</v>
      </c>
      <c r="G61" s="356" t="s">
        <v>82</v>
      </c>
      <c r="H61" s="356" t="s">
        <v>37</v>
      </c>
      <c r="I61" s="356" t="s">
        <v>38</v>
      </c>
      <c r="J61" s="356" t="s">
        <v>44</v>
      </c>
      <c r="K61" s="392"/>
      <c r="L61" s="385">
        <f>SUM(L62:L65)</f>
        <v>296961</v>
      </c>
      <c r="M61" s="394">
        <f>SUM(M62)</f>
        <v>29097.809999999998</v>
      </c>
      <c r="N61" s="385">
        <f>L61-M61</f>
        <v>267863.19</v>
      </c>
      <c r="O61" s="367"/>
      <c r="P61" s="367"/>
      <c r="Q61" s="367"/>
    </row>
    <row r="62" spans="1:17" ht="48" customHeight="1">
      <c r="A62" s="348">
        <v>34</v>
      </c>
      <c r="B62" s="355" t="s">
        <v>81</v>
      </c>
      <c r="C62" s="356" t="s">
        <v>40</v>
      </c>
      <c r="D62" s="356" t="s">
        <v>36</v>
      </c>
      <c r="E62" s="356" t="s">
        <v>71</v>
      </c>
      <c r="F62" s="356" t="s">
        <v>71</v>
      </c>
      <c r="G62" s="356" t="s">
        <v>83</v>
      </c>
      <c r="H62" s="356" t="s">
        <v>74</v>
      </c>
      <c r="I62" s="356" t="s">
        <v>38</v>
      </c>
      <c r="J62" s="356" t="s">
        <v>44</v>
      </c>
      <c r="K62" s="392"/>
      <c r="L62" s="392"/>
      <c r="M62" s="391">
        <f>SUM(M63:M64)</f>
        <v>29097.809999999998</v>
      </c>
      <c r="N62" s="385">
        <f>L62-M62</f>
        <v>-29097.809999999998</v>
      </c>
      <c r="O62" s="367"/>
      <c r="P62" s="367"/>
      <c r="Q62" s="367"/>
    </row>
    <row r="63" spans="1:17" ht="57.75" customHeight="1">
      <c r="A63" s="348">
        <v>35</v>
      </c>
      <c r="B63" s="355" t="s">
        <v>81</v>
      </c>
      <c r="C63" s="356" t="s">
        <v>40</v>
      </c>
      <c r="D63" s="356" t="s">
        <v>36</v>
      </c>
      <c r="E63" s="356" t="s">
        <v>71</v>
      </c>
      <c r="F63" s="356" t="s">
        <v>71</v>
      </c>
      <c r="G63" s="356" t="s">
        <v>83</v>
      </c>
      <c r="H63" s="356" t="s">
        <v>74</v>
      </c>
      <c r="I63" s="356" t="s">
        <v>47</v>
      </c>
      <c r="J63" s="356" t="s">
        <v>44</v>
      </c>
      <c r="K63" s="392"/>
      <c r="L63" s="392">
        <v>296961</v>
      </c>
      <c r="M63" s="391">
        <v>27194.94</v>
      </c>
      <c r="N63" s="385">
        <f>L63-M63</f>
        <v>269766.06</v>
      </c>
      <c r="O63" s="367"/>
      <c r="P63" s="367"/>
      <c r="Q63" s="367"/>
    </row>
    <row r="64" spans="1:17" ht="47.25">
      <c r="A64" s="348">
        <v>36</v>
      </c>
      <c r="B64" s="355" t="s">
        <v>81</v>
      </c>
      <c r="C64" s="356" t="s">
        <v>40</v>
      </c>
      <c r="D64" s="356" t="s">
        <v>36</v>
      </c>
      <c r="E64" s="356" t="s">
        <v>71</v>
      </c>
      <c r="F64" s="356" t="s">
        <v>71</v>
      </c>
      <c r="G64" s="356" t="s">
        <v>83</v>
      </c>
      <c r="H64" s="356" t="s">
        <v>74</v>
      </c>
      <c r="I64" s="356" t="s">
        <v>49</v>
      </c>
      <c r="J64" s="356" t="s">
        <v>44</v>
      </c>
      <c r="K64" s="392"/>
      <c r="L64" s="392">
        <v>0</v>
      </c>
      <c r="M64" s="391">
        <v>1902.87</v>
      </c>
      <c r="N64" s="385">
        <f>L64-M64</f>
        <v>-1902.87</v>
      </c>
      <c r="O64" s="367"/>
      <c r="P64" s="367"/>
      <c r="Q64" s="367"/>
    </row>
    <row r="65" spans="1:17" ht="29.25" customHeight="1">
      <c r="A65" s="348">
        <v>37</v>
      </c>
      <c r="B65" s="355" t="s">
        <v>84</v>
      </c>
      <c r="C65" s="356"/>
      <c r="D65" s="356" t="s">
        <v>36</v>
      </c>
      <c r="E65" s="356" t="s">
        <v>71</v>
      </c>
      <c r="F65" s="356" t="s">
        <v>71</v>
      </c>
      <c r="G65" s="356" t="s">
        <v>83</v>
      </c>
      <c r="H65" s="356" t="s">
        <v>74</v>
      </c>
      <c r="I65" s="356" t="s">
        <v>51</v>
      </c>
      <c r="J65" s="356" t="s">
        <v>44</v>
      </c>
      <c r="K65" s="392"/>
      <c r="L65" s="392">
        <v>0</v>
      </c>
      <c r="M65" s="391">
        <v>0</v>
      </c>
      <c r="N65" s="385">
        <f>L65-M65</f>
        <v>0</v>
      </c>
      <c r="O65" s="367"/>
      <c r="P65" s="367"/>
      <c r="Q65" s="367"/>
    </row>
    <row r="66" spans="1:17" ht="24.75" customHeight="1">
      <c r="A66" s="348">
        <v>38</v>
      </c>
      <c r="B66" s="359" t="s">
        <v>85</v>
      </c>
      <c r="C66" s="354" t="s">
        <v>86</v>
      </c>
      <c r="D66" s="354" t="s">
        <v>36</v>
      </c>
      <c r="E66" s="354" t="s">
        <v>87</v>
      </c>
      <c r="F66" s="354" t="s">
        <v>37</v>
      </c>
      <c r="G66" s="354" t="s">
        <v>35</v>
      </c>
      <c r="H66" s="354" t="s">
        <v>37</v>
      </c>
      <c r="I66" s="354" t="s">
        <v>38</v>
      </c>
      <c r="J66" s="354" t="s">
        <v>35</v>
      </c>
      <c r="K66" s="392"/>
      <c r="L66" s="385">
        <f>L68</f>
        <v>6100</v>
      </c>
      <c r="M66" s="394">
        <f>M68</f>
        <v>250</v>
      </c>
      <c r="N66" s="385">
        <f aca="true" t="shared" si="1" ref="N66:N72">L66-M66</f>
        <v>5850</v>
      </c>
      <c r="O66" s="367"/>
      <c r="P66" s="367"/>
      <c r="Q66" s="367"/>
    </row>
    <row r="67" spans="1:17" ht="63.75" customHeight="1">
      <c r="A67" s="348">
        <v>39</v>
      </c>
      <c r="B67" s="355" t="s">
        <v>88</v>
      </c>
      <c r="C67" s="396" t="s">
        <v>86</v>
      </c>
      <c r="D67" s="356" t="s">
        <v>36</v>
      </c>
      <c r="E67" s="356" t="s">
        <v>87</v>
      </c>
      <c r="F67" s="356" t="s">
        <v>89</v>
      </c>
      <c r="G67" s="356" t="s">
        <v>35</v>
      </c>
      <c r="H67" s="356" t="s">
        <v>41</v>
      </c>
      <c r="I67" s="356" t="s">
        <v>38</v>
      </c>
      <c r="J67" s="356" t="s">
        <v>44</v>
      </c>
      <c r="K67" s="392"/>
      <c r="L67" s="392"/>
      <c r="M67" s="391">
        <v>0</v>
      </c>
      <c r="N67" s="392">
        <f t="shared" si="1"/>
        <v>0</v>
      </c>
      <c r="O67" s="367"/>
      <c r="P67" s="367"/>
      <c r="Q67" s="367"/>
    </row>
    <row r="68" spans="1:17" ht="63" customHeight="1">
      <c r="A68" s="348">
        <v>40</v>
      </c>
      <c r="B68" s="355" t="s">
        <v>88</v>
      </c>
      <c r="C68" s="396" t="s">
        <v>86</v>
      </c>
      <c r="D68" s="356" t="s">
        <v>36</v>
      </c>
      <c r="E68" s="356" t="s">
        <v>87</v>
      </c>
      <c r="F68" s="356" t="s">
        <v>89</v>
      </c>
      <c r="G68" s="356" t="s">
        <v>52</v>
      </c>
      <c r="H68" s="356" t="s">
        <v>41</v>
      </c>
      <c r="I68" s="356" t="s">
        <v>47</v>
      </c>
      <c r="J68" s="356" t="s">
        <v>44</v>
      </c>
      <c r="K68" s="392"/>
      <c r="L68" s="392">
        <v>6100</v>
      </c>
      <c r="M68" s="391">
        <v>250</v>
      </c>
      <c r="N68" s="392">
        <f t="shared" si="1"/>
        <v>5850</v>
      </c>
      <c r="O68" s="367"/>
      <c r="P68" s="367"/>
      <c r="Q68" s="367"/>
    </row>
    <row r="69" spans="1:17" ht="76.5" customHeight="1" hidden="1">
      <c r="A69" s="348">
        <v>34</v>
      </c>
      <c r="B69" s="355" t="s">
        <v>90</v>
      </c>
      <c r="C69" s="396" t="s">
        <v>86</v>
      </c>
      <c r="D69" s="356" t="s">
        <v>36</v>
      </c>
      <c r="E69" s="356" t="s">
        <v>87</v>
      </c>
      <c r="F69" s="356" t="s">
        <v>89</v>
      </c>
      <c r="G69" s="356" t="s">
        <v>52</v>
      </c>
      <c r="H69" s="356" t="s">
        <v>41</v>
      </c>
      <c r="I69" s="356" t="s">
        <v>47</v>
      </c>
      <c r="J69" s="356" t="s">
        <v>44</v>
      </c>
      <c r="K69" s="392"/>
      <c r="L69" s="392">
        <v>12000</v>
      </c>
      <c r="M69" s="391">
        <v>2050</v>
      </c>
      <c r="N69" s="392">
        <f t="shared" si="1"/>
        <v>9950</v>
      </c>
      <c r="O69" s="367"/>
      <c r="P69" s="367"/>
      <c r="Q69" s="367"/>
    </row>
    <row r="70" spans="1:17" ht="57" customHeight="1">
      <c r="A70" s="348">
        <v>41</v>
      </c>
      <c r="B70" s="353" t="s">
        <v>91</v>
      </c>
      <c r="C70" s="397" t="s">
        <v>40</v>
      </c>
      <c r="D70" s="354" t="s">
        <v>36</v>
      </c>
      <c r="E70" s="354" t="s">
        <v>92</v>
      </c>
      <c r="F70" s="354" t="s">
        <v>37</v>
      </c>
      <c r="G70" s="354" t="s">
        <v>35</v>
      </c>
      <c r="H70" s="354" t="s">
        <v>37</v>
      </c>
      <c r="I70" s="354" t="s">
        <v>35</v>
      </c>
      <c r="J70" s="354" t="s">
        <v>35</v>
      </c>
      <c r="K70" s="383"/>
      <c r="L70" s="384">
        <v>0</v>
      </c>
      <c r="M70" s="420">
        <f>SUM(M71)</f>
        <v>2970.05</v>
      </c>
      <c r="N70" s="385">
        <f t="shared" si="1"/>
        <v>-2970.05</v>
      </c>
      <c r="O70" s="367"/>
      <c r="P70" s="367"/>
      <c r="Q70" s="367"/>
    </row>
    <row r="71" spans="1:17" ht="63.75" customHeight="1">
      <c r="A71" s="348">
        <v>42</v>
      </c>
      <c r="B71" s="355" t="s">
        <v>91</v>
      </c>
      <c r="C71" s="396" t="s">
        <v>40</v>
      </c>
      <c r="D71" s="356" t="s">
        <v>36</v>
      </c>
      <c r="E71" s="356" t="s">
        <v>92</v>
      </c>
      <c r="F71" s="356" t="s">
        <v>89</v>
      </c>
      <c r="G71" s="356" t="s">
        <v>35</v>
      </c>
      <c r="H71" s="356" t="s">
        <v>37</v>
      </c>
      <c r="I71" s="356" t="s">
        <v>38</v>
      </c>
      <c r="J71" s="356" t="s">
        <v>35</v>
      </c>
      <c r="K71" s="395"/>
      <c r="L71" s="390">
        <v>0</v>
      </c>
      <c r="M71" s="421">
        <f>SUM(M72:M73)</f>
        <v>2970.05</v>
      </c>
      <c r="N71" s="392">
        <f t="shared" si="1"/>
        <v>-2970.05</v>
      </c>
      <c r="O71" s="367"/>
      <c r="P71" s="367"/>
      <c r="Q71" s="367"/>
    </row>
    <row r="72" spans="1:17" ht="61.5" customHeight="1">
      <c r="A72" s="348">
        <v>43</v>
      </c>
      <c r="B72" s="355" t="s">
        <v>91</v>
      </c>
      <c r="C72" s="396" t="s">
        <v>40</v>
      </c>
      <c r="D72" s="356" t="s">
        <v>36</v>
      </c>
      <c r="E72" s="356" t="s">
        <v>92</v>
      </c>
      <c r="F72" s="356" t="s">
        <v>89</v>
      </c>
      <c r="G72" s="356" t="s">
        <v>93</v>
      </c>
      <c r="H72" s="356" t="s">
        <v>74</v>
      </c>
      <c r="I72" s="356" t="s">
        <v>47</v>
      </c>
      <c r="J72" s="356" t="s">
        <v>44</v>
      </c>
      <c r="K72" s="395"/>
      <c r="L72" s="390">
        <v>0</v>
      </c>
      <c r="M72" s="391">
        <v>1044.14</v>
      </c>
      <c r="N72" s="392">
        <f t="shared" si="1"/>
        <v>-1044.14</v>
      </c>
      <c r="O72" s="367"/>
      <c r="P72" s="367"/>
      <c r="Q72" s="367"/>
    </row>
    <row r="73" spans="1:17" ht="45.75" customHeight="1">
      <c r="A73" s="348">
        <v>44</v>
      </c>
      <c r="B73" s="355" t="s">
        <v>91</v>
      </c>
      <c r="C73" s="396" t="s">
        <v>40</v>
      </c>
      <c r="D73" s="356" t="s">
        <v>36</v>
      </c>
      <c r="E73" s="356" t="s">
        <v>92</v>
      </c>
      <c r="F73" s="356" t="s">
        <v>89</v>
      </c>
      <c r="G73" s="356" t="s">
        <v>93</v>
      </c>
      <c r="H73" s="356" t="s">
        <v>74</v>
      </c>
      <c r="I73" s="356" t="s">
        <v>49</v>
      </c>
      <c r="J73" s="356" t="s">
        <v>44</v>
      </c>
      <c r="K73" s="395"/>
      <c r="L73" s="390">
        <v>0</v>
      </c>
      <c r="M73" s="391">
        <v>1925.91</v>
      </c>
      <c r="N73" s="392">
        <f>K73-M73</f>
        <v>-1925.91</v>
      </c>
      <c r="O73" s="367"/>
      <c r="P73" s="367"/>
      <c r="Q73" s="367"/>
    </row>
    <row r="74" spans="1:17" ht="120.75" customHeight="1" hidden="1">
      <c r="A74" s="348">
        <v>45</v>
      </c>
      <c r="B74" s="353" t="s">
        <v>94</v>
      </c>
      <c r="C74" s="354" t="s">
        <v>35</v>
      </c>
      <c r="D74" s="354" t="s">
        <v>36</v>
      </c>
      <c r="E74" s="354" t="s">
        <v>95</v>
      </c>
      <c r="F74" s="354" t="s">
        <v>37</v>
      </c>
      <c r="G74" s="354" t="s">
        <v>35</v>
      </c>
      <c r="H74" s="354" t="s">
        <v>37</v>
      </c>
      <c r="I74" s="354" t="s">
        <v>38</v>
      </c>
      <c r="J74" s="354" t="s">
        <v>35</v>
      </c>
      <c r="K74" s="395"/>
      <c r="L74" s="384">
        <f>L75</f>
        <v>0</v>
      </c>
      <c r="M74" s="394">
        <v>0</v>
      </c>
      <c r="N74" s="385">
        <f aca="true" t="shared" si="2" ref="N74:N80">L74-M74</f>
        <v>0</v>
      </c>
      <c r="O74" s="367"/>
      <c r="P74" s="367"/>
      <c r="Q74" s="367"/>
    </row>
    <row r="75" spans="1:17" ht="52.5" customHeight="1" hidden="1">
      <c r="A75" s="348">
        <v>46</v>
      </c>
      <c r="B75" s="355" t="s">
        <v>96</v>
      </c>
      <c r="C75" s="356" t="s">
        <v>35</v>
      </c>
      <c r="D75" s="356" t="s">
        <v>36</v>
      </c>
      <c r="E75" s="356" t="s">
        <v>95</v>
      </c>
      <c r="F75" s="356" t="s">
        <v>55</v>
      </c>
      <c r="G75" s="356" t="s">
        <v>35</v>
      </c>
      <c r="H75" s="356" t="s">
        <v>37</v>
      </c>
      <c r="I75" s="356" t="s">
        <v>38</v>
      </c>
      <c r="J75" s="356" t="s">
        <v>97</v>
      </c>
      <c r="K75" s="395"/>
      <c r="L75" s="390">
        <f>L76</f>
        <v>0</v>
      </c>
      <c r="M75" s="391">
        <v>0</v>
      </c>
      <c r="N75" s="392">
        <f t="shared" si="2"/>
        <v>0</v>
      </c>
      <c r="O75" s="367"/>
      <c r="P75" s="367"/>
      <c r="Q75" s="367"/>
    </row>
    <row r="76" spans="1:17" ht="117" customHeight="1" hidden="1">
      <c r="A76" s="348">
        <v>47</v>
      </c>
      <c r="B76" s="355" t="s">
        <v>98</v>
      </c>
      <c r="C76" s="356" t="s">
        <v>35</v>
      </c>
      <c r="D76" s="356" t="s">
        <v>36</v>
      </c>
      <c r="E76" s="356" t="s">
        <v>95</v>
      </c>
      <c r="F76" s="356" t="s">
        <v>55</v>
      </c>
      <c r="G76" s="356" t="s">
        <v>46</v>
      </c>
      <c r="H76" s="356" t="s">
        <v>37</v>
      </c>
      <c r="I76" s="356" t="s">
        <v>38</v>
      </c>
      <c r="J76" s="356" t="s">
        <v>97</v>
      </c>
      <c r="K76" s="395"/>
      <c r="L76" s="390">
        <f>L77</f>
        <v>0</v>
      </c>
      <c r="M76" s="391">
        <v>0</v>
      </c>
      <c r="N76" s="392">
        <f t="shared" si="2"/>
        <v>0</v>
      </c>
      <c r="O76" s="367"/>
      <c r="P76" s="367"/>
      <c r="Q76" s="367"/>
    </row>
    <row r="77" spans="1:17" ht="87.75" customHeight="1" hidden="1">
      <c r="A77" s="348">
        <v>48</v>
      </c>
      <c r="B77" s="355" t="s">
        <v>99</v>
      </c>
      <c r="C77" s="356" t="s">
        <v>35</v>
      </c>
      <c r="D77" s="356" t="s">
        <v>36</v>
      </c>
      <c r="E77" s="356" t="s">
        <v>95</v>
      </c>
      <c r="F77" s="356" t="s">
        <v>55</v>
      </c>
      <c r="G77" s="356" t="s">
        <v>100</v>
      </c>
      <c r="H77" s="356" t="s">
        <v>74</v>
      </c>
      <c r="I77" s="356" t="s">
        <v>38</v>
      </c>
      <c r="J77" s="356" t="s">
        <v>97</v>
      </c>
      <c r="K77" s="395"/>
      <c r="L77" s="390">
        <f>L78</f>
        <v>0</v>
      </c>
      <c r="M77" s="391">
        <v>0</v>
      </c>
      <c r="N77" s="392">
        <f t="shared" si="2"/>
        <v>0</v>
      </c>
      <c r="O77" s="367"/>
      <c r="P77" s="367"/>
      <c r="Q77" s="367"/>
    </row>
    <row r="78" spans="1:17" ht="93.75" customHeight="1" hidden="1">
      <c r="A78" s="348">
        <v>49</v>
      </c>
      <c r="B78" s="355" t="s">
        <v>99</v>
      </c>
      <c r="C78" s="356" t="s">
        <v>101</v>
      </c>
      <c r="D78" s="356" t="s">
        <v>36</v>
      </c>
      <c r="E78" s="356" t="s">
        <v>95</v>
      </c>
      <c r="F78" s="356" t="s">
        <v>55</v>
      </c>
      <c r="G78" s="356" t="s">
        <v>100</v>
      </c>
      <c r="H78" s="356" t="s">
        <v>74</v>
      </c>
      <c r="I78" s="356" t="s">
        <v>38</v>
      </c>
      <c r="J78" s="356" t="s">
        <v>97</v>
      </c>
      <c r="K78" s="395"/>
      <c r="L78" s="390">
        <v>0</v>
      </c>
      <c r="M78" s="391">
        <v>0</v>
      </c>
      <c r="N78" s="392">
        <f t="shared" si="2"/>
        <v>0</v>
      </c>
      <c r="O78" s="367"/>
      <c r="P78" s="367"/>
      <c r="Q78" s="367"/>
    </row>
    <row r="79" spans="1:17" ht="66.75" customHeight="1" hidden="1">
      <c r="A79" s="348">
        <v>50</v>
      </c>
      <c r="B79" s="353" t="s">
        <v>102</v>
      </c>
      <c r="C79" s="354" t="s">
        <v>35</v>
      </c>
      <c r="D79" s="354" t="s">
        <v>36</v>
      </c>
      <c r="E79" s="354" t="s">
        <v>103</v>
      </c>
      <c r="F79" s="354" t="s">
        <v>37</v>
      </c>
      <c r="G79" s="354" t="s">
        <v>35</v>
      </c>
      <c r="H79" s="354" t="s">
        <v>37</v>
      </c>
      <c r="I79" s="354" t="s">
        <v>38</v>
      </c>
      <c r="J79" s="354" t="s">
        <v>35</v>
      </c>
      <c r="K79" s="395"/>
      <c r="L79" s="384">
        <f>L80</f>
        <v>41230</v>
      </c>
      <c r="M79" s="394">
        <v>0</v>
      </c>
      <c r="N79" s="385">
        <f t="shared" si="2"/>
        <v>41230</v>
      </c>
      <c r="O79" s="367"/>
      <c r="P79" s="367"/>
      <c r="Q79" s="367"/>
    </row>
    <row r="80" spans="1:17" ht="84" customHeight="1" hidden="1">
      <c r="A80" s="348">
        <v>51</v>
      </c>
      <c r="B80" s="355" t="s">
        <v>104</v>
      </c>
      <c r="C80" s="356" t="s">
        <v>35</v>
      </c>
      <c r="D80" s="356" t="s">
        <v>36</v>
      </c>
      <c r="E80" s="356" t="s">
        <v>103</v>
      </c>
      <c r="F80" s="356" t="s">
        <v>71</v>
      </c>
      <c r="G80" s="356" t="s">
        <v>35</v>
      </c>
      <c r="H80" s="356" t="s">
        <v>37</v>
      </c>
      <c r="I80" s="356" t="s">
        <v>38</v>
      </c>
      <c r="J80" s="356" t="s">
        <v>105</v>
      </c>
      <c r="K80" s="395"/>
      <c r="L80" s="390">
        <f>K81</f>
        <v>41230</v>
      </c>
      <c r="M80" s="391">
        <v>0</v>
      </c>
      <c r="N80" s="392">
        <f t="shared" si="2"/>
        <v>41230</v>
      </c>
      <c r="O80" s="367"/>
      <c r="P80" s="367"/>
      <c r="Q80" s="367"/>
    </row>
    <row r="81" spans="1:17" ht="42.75" customHeight="1" hidden="1">
      <c r="A81" s="348">
        <v>52</v>
      </c>
      <c r="B81" s="355" t="s">
        <v>106</v>
      </c>
      <c r="C81" s="356" t="s">
        <v>35</v>
      </c>
      <c r="D81" s="356" t="s">
        <v>36</v>
      </c>
      <c r="E81" s="356" t="s">
        <v>103</v>
      </c>
      <c r="F81" s="356" t="s">
        <v>71</v>
      </c>
      <c r="G81" s="356" t="s">
        <v>46</v>
      </c>
      <c r="H81" s="356" t="s">
        <v>37</v>
      </c>
      <c r="I81" s="356" t="s">
        <v>38</v>
      </c>
      <c r="J81" s="356" t="s">
        <v>105</v>
      </c>
      <c r="K81" s="395">
        <f>K82</f>
        <v>41230</v>
      </c>
      <c r="L81" s="390"/>
      <c r="M81" s="391">
        <f>M82</f>
        <v>0</v>
      </c>
      <c r="N81" s="392">
        <f>K81-M81</f>
        <v>41230</v>
      </c>
      <c r="O81" s="367"/>
      <c r="P81" s="367"/>
      <c r="Q81" s="367"/>
    </row>
    <row r="82" spans="1:17" ht="58.5" customHeight="1">
      <c r="A82" s="348">
        <v>45</v>
      </c>
      <c r="B82" s="353" t="s">
        <v>94</v>
      </c>
      <c r="C82" s="356" t="s">
        <v>86</v>
      </c>
      <c r="D82" s="354" t="s">
        <v>36</v>
      </c>
      <c r="E82" s="354" t="s">
        <v>95</v>
      </c>
      <c r="F82" s="354" t="s">
        <v>55</v>
      </c>
      <c r="G82" s="354" t="s">
        <v>35</v>
      </c>
      <c r="H82" s="354" t="s">
        <v>37</v>
      </c>
      <c r="I82" s="354" t="s">
        <v>38</v>
      </c>
      <c r="J82" s="354" t="s">
        <v>97</v>
      </c>
      <c r="K82" s="383">
        <f>SUM(K83)</f>
        <v>41230</v>
      </c>
      <c r="L82" s="384"/>
      <c r="M82" s="394">
        <f>M83</f>
        <v>0</v>
      </c>
      <c r="N82" s="385">
        <f>K82-M82</f>
        <v>41230</v>
      </c>
      <c r="O82" s="367"/>
      <c r="P82" s="367"/>
      <c r="Q82" s="367"/>
    </row>
    <row r="83" spans="1:17" ht="123" customHeight="1">
      <c r="A83" s="348">
        <v>46</v>
      </c>
      <c r="B83" s="355" t="s">
        <v>107</v>
      </c>
      <c r="C83" s="396" t="s">
        <v>86</v>
      </c>
      <c r="D83" s="356" t="s">
        <v>36</v>
      </c>
      <c r="E83" s="356" t="s">
        <v>95</v>
      </c>
      <c r="F83" s="356" t="s">
        <v>55</v>
      </c>
      <c r="G83" s="356" t="s">
        <v>108</v>
      </c>
      <c r="H83" s="356" t="s">
        <v>74</v>
      </c>
      <c r="I83" s="356" t="s">
        <v>38</v>
      </c>
      <c r="J83" s="356" t="s">
        <v>97</v>
      </c>
      <c r="K83" s="395">
        <v>41230</v>
      </c>
      <c r="L83" s="390"/>
      <c r="M83" s="391">
        <v>0</v>
      </c>
      <c r="N83" s="392">
        <f>K83-M83</f>
        <v>41230</v>
      </c>
      <c r="O83" s="367"/>
      <c r="P83" s="367"/>
      <c r="Q83" s="367"/>
    </row>
    <row r="84" spans="1:17" ht="33.75" customHeight="1">
      <c r="A84">
        <v>47</v>
      </c>
      <c r="B84" s="398" t="s">
        <v>109</v>
      </c>
      <c r="C84" s="396" t="s">
        <v>86</v>
      </c>
      <c r="D84" s="356" t="s">
        <v>36</v>
      </c>
      <c r="E84" s="356" t="s">
        <v>103</v>
      </c>
      <c r="F84" s="356" t="s">
        <v>71</v>
      </c>
      <c r="G84" s="356" t="s">
        <v>35</v>
      </c>
      <c r="H84" s="356" t="s">
        <v>37</v>
      </c>
      <c r="I84" s="356" t="s">
        <v>38</v>
      </c>
      <c r="J84" s="356"/>
      <c r="K84" s="395"/>
      <c r="L84" s="390">
        <v>219301.34</v>
      </c>
      <c r="M84" s="391">
        <f>M85</f>
        <v>219301.34</v>
      </c>
      <c r="N84" s="392">
        <f>L84-M84</f>
        <v>0</v>
      </c>
      <c r="O84" s="367"/>
      <c r="P84" s="367"/>
      <c r="Q84" s="367"/>
    </row>
    <row r="85" spans="1:17" ht="75.75" customHeight="1">
      <c r="A85">
        <v>48</v>
      </c>
      <c r="B85" s="355" t="s">
        <v>110</v>
      </c>
      <c r="C85" s="396" t="s">
        <v>86</v>
      </c>
      <c r="D85" s="356" t="s">
        <v>36</v>
      </c>
      <c r="E85" s="356" t="s">
        <v>103</v>
      </c>
      <c r="F85" s="356" t="s">
        <v>71</v>
      </c>
      <c r="G85" s="356" t="s">
        <v>108</v>
      </c>
      <c r="H85" s="356" t="s">
        <v>74</v>
      </c>
      <c r="I85" s="356" t="s">
        <v>38</v>
      </c>
      <c r="J85" s="356" t="s">
        <v>105</v>
      </c>
      <c r="K85" s="395"/>
      <c r="L85" s="390">
        <v>219301.34</v>
      </c>
      <c r="M85" s="391">
        <v>219301.34</v>
      </c>
      <c r="N85" s="392">
        <f>L85-M85</f>
        <v>0</v>
      </c>
      <c r="O85" s="367"/>
      <c r="P85" s="367"/>
      <c r="Q85" s="367"/>
    </row>
    <row r="86" spans="1:17" ht="65.25" customHeight="1">
      <c r="A86" s="399">
        <v>49</v>
      </c>
      <c r="B86" s="353" t="s">
        <v>111</v>
      </c>
      <c r="C86" s="396" t="s">
        <v>86</v>
      </c>
      <c r="D86" s="356" t="s">
        <v>36</v>
      </c>
      <c r="E86" s="356" t="s">
        <v>112</v>
      </c>
      <c r="F86" s="356" t="s">
        <v>37</v>
      </c>
      <c r="G86" s="356" t="s">
        <v>35</v>
      </c>
      <c r="H86" s="356" t="s">
        <v>37</v>
      </c>
      <c r="I86" s="356" t="s">
        <v>38</v>
      </c>
      <c r="J86" s="356" t="s">
        <v>35</v>
      </c>
      <c r="K86" s="395"/>
      <c r="L86" s="384">
        <v>0</v>
      </c>
      <c r="M86" s="394">
        <f>SUM(M87+M88+M89)</f>
        <v>3000</v>
      </c>
      <c r="N86" s="392">
        <f>L86-M86</f>
        <v>-3000</v>
      </c>
      <c r="O86" s="367"/>
      <c r="P86" s="367"/>
      <c r="Q86" s="367"/>
    </row>
    <row r="87" spans="1:17" ht="57" customHeight="1">
      <c r="A87" s="348">
        <v>50</v>
      </c>
      <c r="B87" s="355" t="s">
        <v>113</v>
      </c>
      <c r="C87" s="396" t="s">
        <v>86</v>
      </c>
      <c r="D87" s="356" t="s">
        <v>36</v>
      </c>
      <c r="E87" s="356" t="s">
        <v>112</v>
      </c>
      <c r="F87" s="356" t="s">
        <v>43</v>
      </c>
      <c r="G87" s="356" t="s">
        <v>52</v>
      </c>
      <c r="H87" s="356" t="s">
        <v>43</v>
      </c>
      <c r="I87" s="356" t="s">
        <v>38</v>
      </c>
      <c r="J87" s="356" t="s">
        <v>114</v>
      </c>
      <c r="K87" s="395"/>
      <c r="L87" s="390">
        <v>0</v>
      </c>
      <c r="M87" s="391">
        <v>3000</v>
      </c>
      <c r="N87" s="392">
        <f>L87-M87</f>
        <v>-3000</v>
      </c>
      <c r="O87" s="367"/>
      <c r="P87" s="367"/>
      <c r="Q87" s="367"/>
    </row>
    <row r="88" spans="1:17" ht="71.25" customHeight="1" hidden="1">
      <c r="A88" s="348">
        <v>51</v>
      </c>
      <c r="B88" s="400" t="s">
        <v>115</v>
      </c>
      <c r="C88" s="396" t="s">
        <v>86</v>
      </c>
      <c r="D88" s="356" t="s">
        <v>36</v>
      </c>
      <c r="E88" s="356" t="s">
        <v>112</v>
      </c>
      <c r="F88" s="356" t="s">
        <v>116</v>
      </c>
      <c r="G88" s="356" t="s">
        <v>117</v>
      </c>
      <c r="H88" s="356" t="s">
        <v>74</v>
      </c>
      <c r="I88" s="356" t="s">
        <v>118</v>
      </c>
      <c r="J88" s="356" t="s">
        <v>114</v>
      </c>
      <c r="K88" s="395"/>
      <c r="L88" s="390"/>
      <c r="M88" s="391">
        <v>0</v>
      </c>
      <c r="N88" s="385"/>
      <c r="O88" s="367"/>
      <c r="P88" s="367"/>
      <c r="Q88" s="367"/>
    </row>
    <row r="89" spans="1:17" ht="71.25" customHeight="1" hidden="1">
      <c r="A89" s="348">
        <v>52</v>
      </c>
      <c r="B89" s="401" t="s">
        <v>119</v>
      </c>
      <c r="C89" s="396" t="s">
        <v>86</v>
      </c>
      <c r="D89" s="356" t="s">
        <v>36</v>
      </c>
      <c r="E89" s="356" t="s">
        <v>112</v>
      </c>
      <c r="F89" s="356" t="s">
        <v>120</v>
      </c>
      <c r="G89" s="356" t="s">
        <v>82</v>
      </c>
      <c r="H89" s="356" t="s">
        <v>43</v>
      </c>
      <c r="I89" s="356" t="s">
        <v>38</v>
      </c>
      <c r="J89" s="356" t="s">
        <v>114</v>
      </c>
      <c r="K89" s="395"/>
      <c r="L89" s="390"/>
      <c r="M89" s="391">
        <v>0</v>
      </c>
      <c r="N89" s="385"/>
      <c r="O89" s="367"/>
      <c r="P89" s="367"/>
      <c r="Q89" s="367"/>
    </row>
    <row r="90" spans="1:17" ht="7.5" customHeight="1" hidden="1">
      <c r="A90" s="348">
        <v>51</v>
      </c>
      <c r="B90" s="402" t="s">
        <v>121</v>
      </c>
      <c r="C90" s="396" t="s">
        <v>86</v>
      </c>
      <c r="D90" s="354" t="s">
        <v>36</v>
      </c>
      <c r="E90" s="354" t="s">
        <v>122</v>
      </c>
      <c r="F90" s="354" t="s">
        <v>41</v>
      </c>
      <c r="G90" s="354" t="s">
        <v>117</v>
      </c>
      <c r="H90" s="354" t="s">
        <v>74</v>
      </c>
      <c r="I90" s="354" t="s">
        <v>38</v>
      </c>
      <c r="J90" s="354" t="s">
        <v>123</v>
      </c>
      <c r="K90" s="383"/>
      <c r="L90" s="384"/>
      <c r="M90" s="394">
        <v>0</v>
      </c>
      <c r="N90" s="385"/>
      <c r="O90" s="367"/>
      <c r="P90" s="367"/>
      <c r="Q90" s="367"/>
    </row>
    <row r="91" spans="1:17" ht="24" customHeight="1">
      <c r="A91" s="348">
        <v>51</v>
      </c>
      <c r="B91" s="353" t="s">
        <v>124</v>
      </c>
      <c r="C91" s="397" t="s">
        <v>86</v>
      </c>
      <c r="D91" s="354" t="s">
        <v>125</v>
      </c>
      <c r="E91" s="354" t="s">
        <v>37</v>
      </c>
      <c r="F91" s="354" t="s">
        <v>37</v>
      </c>
      <c r="G91" s="354" t="s">
        <v>35</v>
      </c>
      <c r="H91" s="354" t="s">
        <v>37</v>
      </c>
      <c r="I91" s="354" t="s">
        <v>38</v>
      </c>
      <c r="J91" s="354" t="s">
        <v>35</v>
      </c>
      <c r="K91" s="383">
        <f>L92</f>
        <v>7013014</v>
      </c>
      <c r="L91" s="384"/>
      <c r="M91" s="394">
        <f>M92</f>
        <v>2091565</v>
      </c>
      <c r="N91" s="385">
        <f>K91-M91</f>
        <v>4921449</v>
      </c>
      <c r="O91" s="367"/>
      <c r="P91" s="367"/>
      <c r="Q91" s="367"/>
    </row>
    <row r="92" spans="1:14" ht="47.25">
      <c r="A92" s="348">
        <v>52</v>
      </c>
      <c r="B92" s="353" t="s">
        <v>126</v>
      </c>
      <c r="C92" s="397" t="s">
        <v>86</v>
      </c>
      <c r="D92" s="354" t="s">
        <v>125</v>
      </c>
      <c r="E92" s="354" t="s">
        <v>43</v>
      </c>
      <c r="F92" s="354" t="s">
        <v>37</v>
      </c>
      <c r="G92" s="354" t="s">
        <v>35</v>
      </c>
      <c r="H92" s="354" t="s">
        <v>37</v>
      </c>
      <c r="I92" s="354" t="s">
        <v>38</v>
      </c>
      <c r="J92" s="354" t="s">
        <v>35</v>
      </c>
      <c r="K92" s="395"/>
      <c r="L92" s="384">
        <f>L93+L120+L101+L113</f>
        <v>7013014</v>
      </c>
      <c r="M92" s="393">
        <f>SUM(M93+M117+M120+M114+M130)+M101+M132</f>
        <v>2091565</v>
      </c>
      <c r="N92" s="385">
        <f>L92-M92</f>
        <v>4921449</v>
      </c>
    </row>
    <row r="93" spans="1:15" ht="36" customHeight="1">
      <c r="A93" s="348">
        <v>53</v>
      </c>
      <c r="B93" s="353" t="s">
        <v>127</v>
      </c>
      <c r="C93" s="397" t="s">
        <v>86</v>
      </c>
      <c r="D93" s="354" t="s">
        <v>125</v>
      </c>
      <c r="E93" s="354" t="s">
        <v>43</v>
      </c>
      <c r="F93" s="354" t="s">
        <v>41</v>
      </c>
      <c r="G93" s="354" t="s">
        <v>35</v>
      </c>
      <c r="H93" s="354" t="s">
        <v>37</v>
      </c>
      <c r="I93" s="354" t="s">
        <v>38</v>
      </c>
      <c r="J93" s="354" t="s">
        <v>128</v>
      </c>
      <c r="K93" s="395"/>
      <c r="L93" s="384">
        <f>K94</f>
        <v>3175400</v>
      </c>
      <c r="M93" s="394">
        <f>M94</f>
        <v>1897850</v>
      </c>
      <c r="N93" s="385">
        <f>L93-M93</f>
        <v>1277550</v>
      </c>
      <c r="O93" s="422"/>
    </row>
    <row r="94" spans="1:14" ht="38.25" customHeight="1">
      <c r="A94" s="348">
        <v>54</v>
      </c>
      <c r="B94" s="355" t="s">
        <v>129</v>
      </c>
      <c r="C94" s="396" t="s">
        <v>86</v>
      </c>
      <c r="D94" s="356" t="s">
        <v>125</v>
      </c>
      <c r="E94" s="356" t="s">
        <v>43</v>
      </c>
      <c r="F94" s="356" t="s">
        <v>74</v>
      </c>
      <c r="G94" s="356" t="s">
        <v>130</v>
      </c>
      <c r="H94" s="356" t="s">
        <v>37</v>
      </c>
      <c r="I94" s="356" t="s">
        <v>38</v>
      </c>
      <c r="J94" s="356" t="s">
        <v>128</v>
      </c>
      <c r="K94" s="395">
        <f>SUM(K95)</f>
        <v>3175400</v>
      </c>
      <c r="L94" s="390"/>
      <c r="M94" s="391">
        <f>M95</f>
        <v>1897850</v>
      </c>
      <c r="N94" s="392">
        <f>K94-M94</f>
        <v>1277550</v>
      </c>
    </row>
    <row r="95" spans="1:14" ht="31.5">
      <c r="A95" s="348">
        <v>55</v>
      </c>
      <c r="B95" s="355" t="s">
        <v>131</v>
      </c>
      <c r="C95" s="396" t="s">
        <v>86</v>
      </c>
      <c r="D95" s="356" t="s">
        <v>125</v>
      </c>
      <c r="E95" s="356" t="s">
        <v>43</v>
      </c>
      <c r="F95" s="356" t="s">
        <v>132</v>
      </c>
      <c r="G95" s="356" t="s">
        <v>130</v>
      </c>
      <c r="H95" s="356" t="s">
        <v>74</v>
      </c>
      <c r="I95" s="356" t="s">
        <v>38</v>
      </c>
      <c r="J95" s="356" t="s">
        <v>128</v>
      </c>
      <c r="K95" s="395">
        <f>K96+L97</f>
        <v>3175400</v>
      </c>
      <c r="L95" s="390"/>
      <c r="M95" s="391">
        <f>M96+M97</f>
        <v>1897850</v>
      </c>
      <c r="N95" s="392">
        <f>K95-M95</f>
        <v>1277550</v>
      </c>
    </row>
    <row r="96" spans="1:14" ht="60" customHeight="1">
      <c r="A96" s="348">
        <v>56</v>
      </c>
      <c r="B96" s="355" t="s">
        <v>133</v>
      </c>
      <c r="C96" s="396" t="s">
        <v>86</v>
      </c>
      <c r="D96" s="356" t="s">
        <v>125</v>
      </c>
      <c r="E96" s="356" t="s">
        <v>43</v>
      </c>
      <c r="F96" s="356" t="s">
        <v>132</v>
      </c>
      <c r="G96" s="356" t="s">
        <v>130</v>
      </c>
      <c r="H96" s="356" t="s">
        <v>74</v>
      </c>
      <c r="I96" s="356" t="s">
        <v>134</v>
      </c>
      <c r="J96" s="356" t="s">
        <v>128</v>
      </c>
      <c r="K96" s="395">
        <v>867100</v>
      </c>
      <c r="L96" s="390"/>
      <c r="M96" s="391">
        <v>433550</v>
      </c>
      <c r="N96" s="392">
        <f>K96-M96</f>
        <v>433550</v>
      </c>
    </row>
    <row r="97" spans="1:14" ht="60" customHeight="1">
      <c r="A97" s="348">
        <v>57</v>
      </c>
      <c r="B97" s="355" t="s">
        <v>135</v>
      </c>
      <c r="C97" s="396" t="s">
        <v>86</v>
      </c>
      <c r="D97" s="356" t="s">
        <v>125</v>
      </c>
      <c r="E97" s="356" t="s">
        <v>43</v>
      </c>
      <c r="F97" s="356" t="s">
        <v>132</v>
      </c>
      <c r="G97" s="356" t="s">
        <v>130</v>
      </c>
      <c r="H97" s="356" t="s">
        <v>74</v>
      </c>
      <c r="I97" s="356" t="s">
        <v>136</v>
      </c>
      <c r="J97" s="356" t="s">
        <v>128</v>
      </c>
      <c r="K97" s="395"/>
      <c r="L97" s="390">
        <v>2308300</v>
      </c>
      <c r="M97" s="391">
        <v>1464300</v>
      </c>
      <c r="N97" s="392">
        <f>L97-M97</f>
        <v>844000</v>
      </c>
    </row>
    <row r="98" spans="1:14" ht="109.5" customHeight="1" hidden="1">
      <c r="A98" s="348">
        <v>48</v>
      </c>
      <c r="B98" s="353" t="s">
        <v>137</v>
      </c>
      <c r="C98" s="403"/>
      <c r="D98" s="404" t="s">
        <v>125</v>
      </c>
      <c r="E98" s="404" t="s">
        <v>43</v>
      </c>
      <c r="F98" s="404" t="s">
        <v>43</v>
      </c>
      <c r="G98" s="404" t="s">
        <v>138</v>
      </c>
      <c r="H98" s="404" t="s">
        <v>74</v>
      </c>
      <c r="I98" s="404" t="s">
        <v>139</v>
      </c>
      <c r="J98" s="404" t="s">
        <v>140</v>
      </c>
      <c r="K98" s="423"/>
      <c r="L98" s="424">
        <v>0</v>
      </c>
      <c r="M98" s="425">
        <v>0</v>
      </c>
      <c r="N98" s="392">
        <f aca="true" t="shared" si="3" ref="N98:N111">L98-M98</f>
        <v>0</v>
      </c>
    </row>
    <row r="99" spans="1:14" ht="129" customHeight="1" hidden="1">
      <c r="A99" s="348">
        <v>49</v>
      </c>
      <c r="B99" s="405" t="s">
        <v>141</v>
      </c>
      <c r="C99" s="397"/>
      <c r="D99" s="354" t="s">
        <v>125</v>
      </c>
      <c r="E99" s="354" t="s">
        <v>43</v>
      </c>
      <c r="F99" s="354" t="s">
        <v>43</v>
      </c>
      <c r="G99" s="354" t="s">
        <v>138</v>
      </c>
      <c r="H99" s="354" t="s">
        <v>74</v>
      </c>
      <c r="I99" s="354" t="s">
        <v>142</v>
      </c>
      <c r="J99" s="354" t="s">
        <v>140</v>
      </c>
      <c r="K99" s="423"/>
      <c r="L99" s="424">
        <v>0</v>
      </c>
      <c r="M99" s="426">
        <v>0</v>
      </c>
      <c r="N99" s="392">
        <f t="shared" si="3"/>
        <v>0</v>
      </c>
    </row>
    <row r="100" spans="1:14" ht="155.25" customHeight="1" hidden="1">
      <c r="A100" s="348">
        <v>50</v>
      </c>
      <c r="B100" s="406" t="s">
        <v>143</v>
      </c>
      <c r="C100" s="407"/>
      <c r="D100" s="407" t="s">
        <v>125</v>
      </c>
      <c r="E100" s="407" t="s">
        <v>43</v>
      </c>
      <c r="F100" s="407" t="s">
        <v>43</v>
      </c>
      <c r="G100" s="407" t="s">
        <v>138</v>
      </c>
      <c r="H100" s="407" t="s">
        <v>74</v>
      </c>
      <c r="I100" s="407" t="s">
        <v>144</v>
      </c>
      <c r="J100" s="407" t="s">
        <v>140</v>
      </c>
      <c r="K100" s="404" t="s">
        <v>140</v>
      </c>
      <c r="L100" s="424">
        <v>0</v>
      </c>
      <c r="M100" s="427">
        <v>0</v>
      </c>
      <c r="N100" s="392">
        <f t="shared" si="3"/>
        <v>0</v>
      </c>
    </row>
    <row r="101" spans="1:14" ht="45" customHeight="1">
      <c r="A101" s="348">
        <v>58</v>
      </c>
      <c r="B101" s="405" t="s">
        <v>145</v>
      </c>
      <c r="C101" s="408" t="s">
        <v>86</v>
      </c>
      <c r="D101" s="408" t="s">
        <v>125</v>
      </c>
      <c r="E101" s="408" t="s">
        <v>43</v>
      </c>
      <c r="F101" s="408" t="s">
        <v>146</v>
      </c>
      <c r="G101" s="408" t="s">
        <v>35</v>
      </c>
      <c r="H101" s="408" t="s">
        <v>37</v>
      </c>
      <c r="I101" s="408" t="s">
        <v>38</v>
      </c>
      <c r="J101" s="408" t="s">
        <v>128</v>
      </c>
      <c r="K101" s="404"/>
      <c r="L101" s="424">
        <f>SUM(L103)</f>
        <v>1110200</v>
      </c>
      <c r="M101" s="427">
        <f>SUM(M102)</f>
        <v>0</v>
      </c>
      <c r="N101" s="392">
        <f t="shared" si="3"/>
        <v>1110200</v>
      </c>
    </row>
    <row r="102" spans="1:14" ht="36.75" customHeight="1">
      <c r="A102" s="348">
        <v>59</v>
      </c>
      <c r="B102" s="409" t="s">
        <v>147</v>
      </c>
      <c r="C102" s="408" t="s">
        <v>86</v>
      </c>
      <c r="D102" s="408" t="s">
        <v>125</v>
      </c>
      <c r="E102" s="408" t="s">
        <v>43</v>
      </c>
      <c r="F102" s="408" t="s">
        <v>146</v>
      </c>
      <c r="G102" s="408" t="s">
        <v>138</v>
      </c>
      <c r="H102" s="408" t="s">
        <v>37</v>
      </c>
      <c r="I102" s="408" t="s">
        <v>38</v>
      </c>
      <c r="J102" s="408" t="s">
        <v>128</v>
      </c>
      <c r="K102" s="404"/>
      <c r="L102" s="428">
        <f>SUM(L103)</f>
        <v>1110200</v>
      </c>
      <c r="M102" s="429">
        <f>SUM(M103)</f>
        <v>0</v>
      </c>
      <c r="N102" s="392">
        <f t="shared" si="3"/>
        <v>1110200</v>
      </c>
    </row>
    <row r="103" spans="1:14" ht="33" customHeight="1">
      <c r="A103" s="348">
        <v>60</v>
      </c>
      <c r="B103" s="409" t="s">
        <v>148</v>
      </c>
      <c r="C103" s="408" t="s">
        <v>86</v>
      </c>
      <c r="D103" s="408" t="s">
        <v>125</v>
      </c>
      <c r="E103" s="408" t="s">
        <v>43</v>
      </c>
      <c r="F103" s="408" t="s">
        <v>146</v>
      </c>
      <c r="G103" s="408" t="s">
        <v>138</v>
      </c>
      <c r="H103" s="408" t="s">
        <v>74</v>
      </c>
      <c r="I103" s="408" t="s">
        <v>38</v>
      </c>
      <c r="J103" s="408" t="s">
        <v>128</v>
      </c>
      <c r="K103" s="404"/>
      <c r="L103" s="428">
        <f>SUM(L105:L112)+L104</f>
        <v>1110200</v>
      </c>
      <c r="M103" s="429">
        <v>0</v>
      </c>
      <c r="N103" s="392">
        <f t="shared" si="3"/>
        <v>1110200</v>
      </c>
    </row>
    <row r="104" spans="1:14" ht="39.75" customHeight="1" hidden="1">
      <c r="A104" s="348">
        <v>62</v>
      </c>
      <c r="B104" s="409" t="s">
        <v>149</v>
      </c>
      <c r="C104" s="408" t="s">
        <v>86</v>
      </c>
      <c r="D104" s="408" t="s">
        <v>125</v>
      </c>
      <c r="E104" s="408" t="s">
        <v>43</v>
      </c>
      <c r="F104" s="408" t="s">
        <v>146</v>
      </c>
      <c r="G104" s="408" t="s">
        <v>138</v>
      </c>
      <c r="H104" s="408" t="s">
        <v>74</v>
      </c>
      <c r="I104" s="408" t="s">
        <v>150</v>
      </c>
      <c r="J104" s="408" t="s">
        <v>128</v>
      </c>
      <c r="K104" s="404"/>
      <c r="L104" s="428">
        <v>0</v>
      </c>
      <c r="M104" s="429">
        <v>0</v>
      </c>
      <c r="N104" s="392">
        <v>0</v>
      </c>
    </row>
    <row r="105" spans="1:14" ht="36.75" customHeight="1" hidden="1">
      <c r="A105" s="348">
        <v>63</v>
      </c>
      <c r="B105" s="409" t="s">
        <v>151</v>
      </c>
      <c r="C105" s="408" t="s">
        <v>86</v>
      </c>
      <c r="D105" s="408" t="s">
        <v>125</v>
      </c>
      <c r="E105" s="408" t="s">
        <v>43</v>
      </c>
      <c r="F105" s="408" t="s">
        <v>146</v>
      </c>
      <c r="G105" s="408" t="s">
        <v>138</v>
      </c>
      <c r="H105" s="408" t="s">
        <v>74</v>
      </c>
      <c r="I105" s="408" t="s">
        <v>152</v>
      </c>
      <c r="J105" s="408" t="s">
        <v>128</v>
      </c>
      <c r="K105" s="404"/>
      <c r="L105" s="428">
        <v>0</v>
      </c>
      <c r="M105" s="429">
        <v>0</v>
      </c>
      <c r="N105" s="392">
        <v>0</v>
      </c>
    </row>
    <row r="106" spans="1:14" ht="42" customHeight="1" hidden="1">
      <c r="A106" s="348">
        <v>64</v>
      </c>
      <c r="B106" s="409" t="s">
        <v>153</v>
      </c>
      <c r="C106" s="408" t="s">
        <v>86</v>
      </c>
      <c r="D106" s="408" t="s">
        <v>125</v>
      </c>
      <c r="E106" s="408" t="s">
        <v>43</v>
      </c>
      <c r="F106" s="408" t="s">
        <v>146</v>
      </c>
      <c r="G106" s="408" t="s">
        <v>138</v>
      </c>
      <c r="H106" s="408" t="s">
        <v>74</v>
      </c>
      <c r="I106" s="408" t="s">
        <v>154</v>
      </c>
      <c r="J106" s="408" t="s">
        <v>128</v>
      </c>
      <c r="K106" s="404"/>
      <c r="L106" s="428">
        <v>0</v>
      </c>
      <c r="M106" s="429">
        <v>0</v>
      </c>
      <c r="N106" s="392">
        <f t="shared" si="3"/>
        <v>0</v>
      </c>
    </row>
    <row r="107" spans="1:14" ht="48" customHeight="1" hidden="1">
      <c r="A107" s="348">
        <v>65</v>
      </c>
      <c r="B107" s="409" t="s">
        <v>155</v>
      </c>
      <c r="C107" s="408" t="s">
        <v>86</v>
      </c>
      <c r="D107" s="408" t="s">
        <v>125</v>
      </c>
      <c r="E107" s="408" t="s">
        <v>43</v>
      </c>
      <c r="F107" s="408" t="s">
        <v>146</v>
      </c>
      <c r="G107" s="408" t="s">
        <v>138</v>
      </c>
      <c r="H107" s="408" t="s">
        <v>74</v>
      </c>
      <c r="I107" s="408" t="s">
        <v>156</v>
      </c>
      <c r="J107" s="408" t="s">
        <v>128</v>
      </c>
      <c r="K107" s="404"/>
      <c r="L107" s="428">
        <v>0</v>
      </c>
      <c r="M107" s="429">
        <v>0</v>
      </c>
      <c r="N107" s="392">
        <v>0</v>
      </c>
    </row>
    <row r="108" spans="1:14" ht="43.5" customHeight="1" hidden="1">
      <c r="A108" s="348">
        <v>66</v>
      </c>
      <c r="B108" s="409" t="s">
        <v>157</v>
      </c>
      <c r="C108" s="408" t="s">
        <v>86</v>
      </c>
      <c r="D108" s="408" t="s">
        <v>125</v>
      </c>
      <c r="E108" s="408" t="s">
        <v>43</v>
      </c>
      <c r="F108" s="408" t="s">
        <v>146</v>
      </c>
      <c r="G108" s="408" t="s">
        <v>138</v>
      </c>
      <c r="H108" s="408" t="s">
        <v>74</v>
      </c>
      <c r="I108" s="408" t="s">
        <v>158</v>
      </c>
      <c r="J108" s="408" t="s">
        <v>128</v>
      </c>
      <c r="K108" s="404"/>
      <c r="L108" s="428">
        <v>0</v>
      </c>
      <c r="M108" s="429">
        <v>0</v>
      </c>
      <c r="N108" s="392">
        <f t="shared" si="3"/>
        <v>0</v>
      </c>
    </row>
    <row r="109" spans="1:14" ht="39.75" customHeight="1" hidden="1">
      <c r="A109" s="348">
        <v>67</v>
      </c>
      <c r="B109" s="409" t="s">
        <v>159</v>
      </c>
      <c r="C109" s="408" t="s">
        <v>86</v>
      </c>
      <c r="D109" s="408" t="s">
        <v>125</v>
      </c>
      <c r="E109" s="408" t="s">
        <v>43</v>
      </c>
      <c r="F109" s="408" t="s">
        <v>146</v>
      </c>
      <c r="G109" s="408" t="s">
        <v>138</v>
      </c>
      <c r="H109" s="408" t="s">
        <v>74</v>
      </c>
      <c r="I109" s="408" t="s">
        <v>160</v>
      </c>
      <c r="J109" s="408" t="s">
        <v>128</v>
      </c>
      <c r="K109" s="404"/>
      <c r="L109" s="428">
        <v>0</v>
      </c>
      <c r="M109" s="429">
        <v>0</v>
      </c>
      <c r="N109" s="392">
        <v>0</v>
      </c>
    </row>
    <row r="110" spans="1:14" ht="36" customHeight="1">
      <c r="A110" s="348">
        <v>68</v>
      </c>
      <c r="B110" s="409" t="s">
        <v>161</v>
      </c>
      <c r="C110" s="408" t="s">
        <v>86</v>
      </c>
      <c r="D110" s="408" t="s">
        <v>125</v>
      </c>
      <c r="E110" s="408" t="s">
        <v>43</v>
      </c>
      <c r="F110" s="408" t="s">
        <v>146</v>
      </c>
      <c r="G110" s="408" t="s">
        <v>138</v>
      </c>
      <c r="H110" s="408" t="s">
        <v>74</v>
      </c>
      <c r="I110" s="408" t="s">
        <v>142</v>
      </c>
      <c r="J110" s="408" t="s">
        <v>128</v>
      </c>
      <c r="K110" s="404"/>
      <c r="L110" s="428">
        <v>182300</v>
      </c>
      <c r="M110" s="429">
        <v>0</v>
      </c>
      <c r="N110" s="392">
        <f t="shared" si="3"/>
        <v>182300</v>
      </c>
    </row>
    <row r="111" spans="1:14" ht="45" customHeight="1">
      <c r="A111" s="348">
        <v>61</v>
      </c>
      <c r="B111" s="409" t="s">
        <v>162</v>
      </c>
      <c r="C111" s="408" t="s">
        <v>86</v>
      </c>
      <c r="D111" s="408" t="s">
        <v>125</v>
      </c>
      <c r="E111" s="408" t="s">
        <v>43</v>
      </c>
      <c r="F111" s="408" t="s">
        <v>146</v>
      </c>
      <c r="G111" s="408" t="s">
        <v>138</v>
      </c>
      <c r="H111" s="408" t="s">
        <v>74</v>
      </c>
      <c r="I111" s="408" t="s">
        <v>163</v>
      </c>
      <c r="J111" s="408" t="s">
        <v>128</v>
      </c>
      <c r="K111" s="430"/>
      <c r="L111" s="428">
        <f>617400+310500</f>
        <v>927900</v>
      </c>
      <c r="M111" s="429">
        <v>0</v>
      </c>
      <c r="N111" s="392">
        <f t="shared" si="3"/>
        <v>927900</v>
      </c>
    </row>
    <row r="112" spans="1:14" ht="42" customHeight="1" hidden="1">
      <c r="A112" s="348">
        <v>70</v>
      </c>
      <c r="B112" s="409" t="s">
        <v>164</v>
      </c>
      <c r="C112" s="408" t="s">
        <v>86</v>
      </c>
      <c r="D112" s="408" t="s">
        <v>125</v>
      </c>
      <c r="E112" s="408" t="s">
        <v>43</v>
      </c>
      <c r="F112" s="408" t="s">
        <v>146</v>
      </c>
      <c r="G112" s="408" t="s">
        <v>138</v>
      </c>
      <c r="H112" s="408" t="s">
        <v>74</v>
      </c>
      <c r="I112" s="408" t="s">
        <v>165</v>
      </c>
      <c r="J112" s="408" t="s">
        <v>128</v>
      </c>
      <c r="K112" s="430"/>
      <c r="L112" s="428">
        <v>0</v>
      </c>
      <c r="M112" s="429">
        <v>0</v>
      </c>
      <c r="N112" s="392">
        <v>0</v>
      </c>
    </row>
    <row r="113" spans="1:14" ht="45" customHeight="1">
      <c r="A113" s="348">
        <v>62</v>
      </c>
      <c r="B113" s="409" t="s">
        <v>166</v>
      </c>
      <c r="C113" s="408" t="s">
        <v>86</v>
      </c>
      <c r="D113" s="408" t="s">
        <v>125</v>
      </c>
      <c r="E113" s="408" t="s">
        <v>43</v>
      </c>
      <c r="F113" s="408" t="s">
        <v>167</v>
      </c>
      <c r="G113" s="408" t="s">
        <v>35</v>
      </c>
      <c r="H113" s="408" t="s">
        <v>37</v>
      </c>
      <c r="I113" s="408" t="s">
        <v>38</v>
      </c>
      <c r="J113" s="408" t="s">
        <v>128</v>
      </c>
      <c r="K113" s="430"/>
      <c r="L113" s="424">
        <f>SUM(L114+L117)</f>
        <v>127632</v>
      </c>
      <c r="M113" s="427">
        <f>M114+M117</f>
        <v>77805</v>
      </c>
      <c r="N113" s="385">
        <f>L113-M113</f>
        <v>49827</v>
      </c>
    </row>
    <row r="114" spans="1:14" ht="63.75" customHeight="1">
      <c r="A114" s="348">
        <v>63</v>
      </c>
      <c r="B114" s="353" t="s">
        <v>168</v>
      </c>
      <c r="C114" s="397" t="s">
        <v>86</v>
      </c>
      <c r="D114" s="354" t="s">
        <v>125</v>
      </c>
      <c r="E114" s="354" t="s">
        <v>43</v>
      </c>
      <c r="F114" s="354" t="s">
        <v>167</v>
      </c>
      <c r="G114" s="354" t="s">
        <v>169</v>
      </c>
      <c r="H114" s="354" t="s">
        <v>37</v>
      </c>
      <c r="I114" s="354" t="s">
        <v>38</v>
      </c>
      <c r="J114" s="354" t="s">
        <v>128</v>
      </c>
      <c r="K114" s="423"/>
      <c r="L114" s="424">
        <f>L115</f>
        <v>4852</v>
      </c>
      <c r="M114" s="425">
        <f>SUM(M115)</f>
        <v>0</v>
      </c>
      <c r="N114" s="385">
        <f aca="true" t="shared" si="4" ref="N114:N129">L114-M114</f>
        <v>4852</v>
      </c>
    </row>
    <row r="115" spans="1:14" ht="48.75" customHeight="1">
      <c r="A115" s="348">
        <v>64</v>
      </c>
      <c r="B115" s="355" t="s">
        <v>170</v>
      </c>
      <c r="C115" s="396" t="s">
        <v>86</v>
      </c>
      <c r="D115" s="356" t="s">
        <v>125</v>
      </c>
      <c r="E115" s="356" t="s">
        <v>43</v>
      </c>
      <c r="F115" s="356" t="s">
        <v>167</v>
      </c>
      <c r="G115" s="356" t="s">
        <v>169</v>
      </c>
      <c r="H115" s="356" t="s">
        <v>74</v>
      </c>
      <c r="I115" s="356" t="s">
        <v>38</v>
      </c>
      <c r="J115" s="356" t="s">
        <v>128</v>
      </c>
      <c r="K115" s="431"/>
      <c r="L115" s="428">
        <f>L116</f>
        <v>4852</v>
      </c>
      <c r="M115" s="425">
        <f>M116</f>
        <v>0</v>
      </c>
      <c r="N115" s="385">
        <f t="shared" si="4"/>
        <v>4852</v>
      </c>
    </row>
    <row r="116" spans="1:14" ht="110.25">
      <c r="A116" s="348">
        <v>65</v>
      </c>
      <c r="B116" s="410" t="s">
        <v>171</v>
      </c>
      <c r="C116" s="396" t="s">
        <v>86</v>
      </c>
      <c r="D116" s="356" t="s">
        <v>125</v>
      </c>
      <c r="E116" s="356" t="s">
        <v>43</v>
      </c>
      <c r="F116" s="356" t="s">
        <v>167</v>
      </c>
      <c r="G116" s="356" t="s">
        <v>169</v>
      </c>
      <c r="H116" s="356" t="s">
        <v>74</v>
      </c>
      <c r="I116" s="356" t="s">
        <v>172</v>
      </c>
      <c r="J116" s="356" t="s">
        <v>128</v>
      </c>
      <c r="K116" s="431"/>
      <c r="L116" s="428">
        <f>4700+152</f>
        <v>4852</v>
      </c>
      <c r="M116" s="432">
        <v>0</v>
      </c>
      <c r="N116" s="392">
        <f t="shared" si="4"/>
        <v>4852</v>
      </c>
    </row>
    <row r="117" spans="1:14" ht="63">
      <c r="A117" s="411">
        <v>66</v>
      </c>
      <c r="B117" s="353" t="s">
        <v>173</v>
      </c>
      <c r="C117" s="397" t="s">
        <v>86</v>
      </c>
      <c r="D117" s="354" t="s">
        <v>125</v>
      </c>
      <c r="E117" s="354" t="s">
        <v>43</v>
      </c>
      <c r="F117" s="354" t="s">
        <v>174</v>
      </c>
      <c r="G117" s="354" t="s">
        <v>175</v>
      </c>
      <c r="H117" s="354" t="s">
        <v>74</v>
      </c>
      <c r="I117" s="354" t="s">
        <v>38</v>
      </c>
      <c r="J117" s="354" t="s">
        <v>128</v>
      </c>
      <c r="K117" s="423"/>
      <c r="L117" s="424">
        <f>L118</f>
        <v>122780</v>
      </c>
      <c r="M117" s="425">
        <f>M118</f>
        <v>77805</v>
      </c>
      <c r="N117" s="385">
        <f t="shared" si="4"/>
        <v>44975</v>
      </c>
    </row>
    <row r="118" spans="1:14" ht="58.5" customHeight="1">
      <c r="A118" s="411">
        <v>67</v>
      </c>
      <c r="B118" s="355" t="s">
        <v>176</v>
      </c>
      <c r="C118" s="396" t="s">
        <v>86</v>
      </c>
      <c r="D118" s="356" t="s">
        <v>125</v>
      </c>
      <c r="E118" s="356" t="s">
        <v>43</v>
      </c>
      <c r="F118" s="356" t="s">
        <v>174</v>
      </c>
      <c r="G118" s="356" t="s">
        <v>175</v>
      </c>
      <c r="H118" s="356" t="s">
        <v>74</v>
      </c>
      <c r="I118" s="356" t="s">
        <v>38</v>
      </c>
      <c r="J118" s="356" t="s">
        <v>128</v>
      </c>
      <c r="K118" s="431"/>
      <c r="L118" s="428">
        <v>122780</v>
      </c>
      <c r="M118" s="432">
        <v>77805</v>
      </c>
      <c r="N118" s="392">
        <f t="shared" si="4"/>
        <v>44975</v>
      </c>
    </row>
    <row r="119" spans="1:14" ht="0.75" customHeight="1" hidden="1">
      <c r="A119" s="411">
        <v>46</v>
      </c>
      <c r="B119" s="410" t="s">
        <v>171</v>
      </c>
      <c r="C119" s="396"/>
      <c r="D119" s="356" t="s">
        <v>125</v>
      </c>
      <c r="E119" s="356" t="s">
        <v>43</v>
      </c>
      <c r="F119" s="356" t="s">
        <v>167</v>
      </c>
      <c r="G119" s="356" t="s">
        <v>169</v>
      </c>
      <c r="H119" s="356" t="s">
        <v>74</v>
      </c>
      <c r="I119" s="356" t="s">
        <v>172</v>
      </c>
      <c r="J119" s="356" t="s">
        <v>140</v>
      </c>
      <c r="K119" s="431"/>
      <c r="L119" s="428"/>
      <c r="M119" s="433">
        <v>0</v>
      </c>
      <c r="N119" s="392">
        <f t="shared" si="4"/>
        <v>0</v>
      </c>
    </row>
    <row r="120" spans="1:14" ht="31.5">
      <c r="A120" s="411">
        <v>68</v>
      </c>
      <c r="B120" s="412" t="s">
        <v>177</v>
      </c>
      <c r="C120" s="413" t="s">
        <v>86</v>
      </c>
      <c r="D120" s="414" t="s">
        <v>125</v>
      </c>
      <c r="E120" s="414" t="s">
        <v>43</v>
      </c>
      <c r="F120" s="414" t="s">
        <v>178</v>
      </c>
      <c r="G120" s="414" t="s">
        <v>35</v>
      </c>
      <c r="H120" s="414" t="s">
        <v>37</v>
      </c>
      <c r="I120" s="414" t="s">
        <v>38</v>
      </c>
      <c r="J120" s="414" t="s">
        <v>128</v>
      </c>
      <c r="K120" s="431"/>
      <c r="L120" s="424">
        <f>SUM(L121)</f>
        <v>2599782</v>
      </c>
      <c r="M120" s="425">
        <f>SUM(M121)</f>
        <v>115910</v>
      </c>
      <c r="N120" s="385">
        <f t="shared" si="4"/>
        <v>2483872</v>
      </c>
    </row>
    <row r="121" spans="1:14" ht="40.5" customHeight="1">
      <c r="A121" s="411">
        <v>69</v>
      </c>
      <c r="B121" s="415" t="s">
        <v>179</v>
      </c>
      <c r="C121" s="416" t="s">
        <v>86</v>
      </c>
      <c r="D121" s="417" t="s">
        <v>125</v>
      </c>
      <c r="E121" s="417" t="s">
        <v>43</v>
      </c>
      <c r="F121" s="417" t="s">
        <v>180</v>
      </c>
      <c r="G121" s="417" t="s">
        <v>138</v>
      </c>
      <c r="H121" s="417" t="s">
        <v>74</v>
      </c>
      <c r="I121" s="417" t="s">
        <v>38</v>
      </c>
      <c r="J121" s="417" t="s">
        <v>128</v>
      </c>
      <c r="K121" s="431"/>
      <c r="L121" s="428">
        <f>L125+L126+L127+L128</f>
        <v>2599782</v>
      </c>
      <c r="M121" s="428">
        <f>SUM(M122:M128)</f>
        <v>115910</v>
      </c>
      <c r="N121" s="392">
        <f t="shared" si="4"/>
        <v>2483872</v>
      </c>
    </row>
    <row r="122" spans="1:14" ht="2.25" customHeight="1" hidden="1">
      <c r="A122" s="411">
        <v>79</v>
      </c>
      <c r="B122" s="415" t="s">
        <v>181</v>
      </c>
      <c r="C122" s="416" t="s">
        <v>86</v>
      </c>
      <c r="D122" s="417" t="s">
        <v>125</v>
      </c>
      <c r="E122" s="417" t="s">
        <v>43</v>
      </c>
      <c r="F122" s="417" t="s">
        <v>180</v>
      </c>
      <c r="G122" s="417" t="s">
        <v>138</v>
      </c>
      <c r="H122" s="417" t="s">
        <v>74</v>
      </c>
      <c r="I122" s="417" t="s">
        <v>182</v>
      </c>
      <c r="J122" s="417" t="s">
        <v>128</v>
      </c>
      <c r="K122" s="431"/>
      <c r="L122" s="428">
        <v>0</v>
      </c>
      <c r="M122" s="432">
        <v>0</v>
      </c>
      <c r="N122" s="392">
        <f t="shared" si="4"/>
        <v>0</v>
      </c>
    </row>
    <row r="123" spans="1:14" ht="91.5" customHeight="1" hidden="1">
      <c r="A123" s="411">
        <v>80</v>
      </c>
      <c r="B123" s="415" t="s">
        <v>183</v>
      </c>
      <c r="C123" s="416" t="s">
        <v>86</v>
      </c>
      <c r="D123" s="417" t="s">
        <v>125</v>
      </c>
      <c r="E123" s="417" t="s">
        <v>43</v>
      </c>
      <c r="F123" s="417" t="s">
        <v>180</v>
      </c>
      <c r="G123" s="417" t="s">
        <v>138</v>
      </c>
      <c r="H123" s="417" t="s">
        <v>74</v>
      </c>
      <c r="I123" s="417" t="s">
        <v>184</v>
      </c>
      <c r="J123" s="417" t="s">
        <v>128</v>
      </c>
      <c r="K123" s="431"/>
      <c r="L123" s="428">
        <v>0</v>
      </c>
      <c r="M123" s="432">
        <v>0</v>
      </c>
      <c r="N123" s="392">
        <f t="shared" si="4"/>
        <v>0</v>
      </c>
    </row>
    <row r="124" spans="1:14" ht="69" customHeight="1" hidden="1">
      <c r="A124" s="411">
        <v>81</v>
      </c>
      <c r="B124" s="415" t="s">
        <v>185</v>
      </c>
      <c r="C124" s="416" t="s">
        <v>86</v>
      </c>
      <c r="D124" s="417" t="s">
        <v>125</v>
      </c>
      <c r="E124" s="417" t="s">
        <v>43</v>
      </c>
      <c r="F124" s="417" t="s">
        <v>180</v>
      </c>
      <c r="G124" s="417" t="s">
        <v>138</v>
      </c>
      <c r="H124" s="417" t="s">
        <v>74</v>
      </c>
      <c r="I124" s="417" t="s">
        <v>186</v>
      </c>
      <c r="J124" s="417" t="s">
        <v>128</v>
      </c>
      <c r="K124" s="431"/>
      <c r="L124" s="428">
        <v>0</v>
      </c>
      <c r="M124" s="432">
        <v>0</v>
      </c>
      <c r="N124" s="392">
        <f t="shared" si="4"/>
        <v>0</v>
      </c>
    </row>
    <row r="125" spans="1:14" ht="105" customHeight="1">
      <c r="A125" s="411">
        <v>70</v>
      </c>
      <c r="B125" s="418" t="s">
        <v>187</v>
      </c>
      <c r="C125" s="416" t="s">
        <v>86</v>
      </c>
      <c r="D125" s="417" t="s">
        <v>125</v>
      </c>
      <c r="E125" s="417" t="s">
        <v>43</v>
      </c>
      <c r="F125" s="417" t="s">
        <v>180</v>
      </c>
      <c r="G125" s="417" t="s">
        <v>138</v>
      </c>
      <c r="H125" s="417" t="s">
        <v>74</v>
      </c>
      <c r="I125" s="417" t="s">
        <v>184</v>
      </c>
      <c r="J125" s="417" t="s">
        <v>128</v>
      </c>
      <c r="K125" s="431"/>
      <c r="L125" s="428">
        <f>72019+144482</f>
        <v>216501</v>
      </c>
      <c r="M125" s="432">
        <v>40010</v>
      </c>
      <c r="N125" s="392">
        <f t="shared" si="4"/>
        <v>176491</v>
      </c>
    </row>
    <row r="126" spans="1:14" ht="45" customHeight="1">
      <c r="A126" s="411">
        <v>71</v>
      </c>
      <c r="B126" s="418" t="s">
        <v>188</v>
      </c>
      <c r="C126" s="416" t="s">
        <v>86</v>
      </c>
      <c r="D126" s="417" t="s">
        <v>125</v>
      </c>
      <c r="E126" s="417" t="s">
        <v>43</v>
      </c>
      <c r="F126" s="417" t="s">
        <v>180</v>
      </c>
      <c r="G126" s="417" t="s">
        <v>138</v>
      </c>
      <c r="H126" s="417" t="s">
        <v>74</v>
      </c>
      <c r="I126" s="417" t="s">
        <v>158</v>
      </c>
      <c r="J126" s="417" t="s">
        <v>128</v>
      </c>
      <c r="K126" s="431"/>
      <c r="L126" s="428">
        <v>75900</v>
      </c>
      <c r="M126" s="432">
        <v>75900</v>
      </c>
      <c r="N126" s="392">
        <f t="shared" si="4"/>
        <v>0</v>
      </c>
    </row>
    <row r="127" spans="1:14" ht="45" customHeight="1">
      <c r="A127" s="411"/>
      <c r="B127" s="418"/>
      <c r="C127" s="416" t="s">
        <v>86</v>
      </c>
      <c r="D127" s="417" t="s">
        <v>125</v>
      </c>
      <c r="E127" s="417" t="s">
        <v>43</v>
      </c>
      <c r="F127" s="417" t="s">
        <v>180</v>
      </c>
      <c r="G127" s="417" t="s">
        <v>138</v>
      </c>
      <c r="H127" s="417" t="s">
        <v>74</v>
      </c>
      <c r="I127" s="417" t="s">
        <v>186</v>
      </c>
      <c r="J127" s="417" t="s">
        <v>128</v>
      </c>
      <c r="K127" s="431"/>
      <c r="L127" s="428">
        <v>78900</v>
      </c>
      <c r="M127" s="432">
        <v>0</v>
      </c>
      <c r="N127" s="392">
        <v>0</v>
      </c>
    </row>
    <row r="128" spans="1:14" ht="80.25" customHeight="1">
      <c r="A128" s="411">
        <v>72</v>
      </c>
      <c r="B128" s="419" t="s">
        <v>189</v>
      </c>
      <c r="C128" s="416" t="s">
        <v>86</v>
      </c>
      <c r="D128" s="417" t="s">
        <v>125</v>
      </c>
      <c r="E128" s="417" t="s">
        <v>43</v>
      </c>
      <c r="F128" s="417" t="s">
        <v>180</v>
      </c>
      <c r="G128" s="417" t="s">
        <v>138</v>
      </c>
      <c r="H128" s="417" t="s">
        <v>74</v>
      </c>
      <c r="I128" s="417" t="s">
        <v>190</v>
      </c>
      <c r="J128" s="417" t="s">
        <v>128</v>
      </c>
      <c r="K128" s="431"/>
      <c r="L128" s="428">
        <f>1750900+477581</f>
        <v>2228481</v>
      </c>
      <c r="M128" s="432">
        <v>0</v>
      </c>
      <c r="N128" s="385">
        <f>L128-M128</f>
        <v>2228481</v>
      </c>
    </row>
    <row r="129" spans="1:14" ht="50.25" customHeight="1" hidden="1">
      <c r="A129" s="411">
        <v>83</v>
      </c>
      <c r="B129" s="434" t="s">
        <v>191</v>
      </c>
      <c r="C129" s="413" t="s">
        <v>86</v>
      </c>
      <c r="D129" s="414" t="s">
        <v>125</v>
      </c>
      <c r="E129" s="414" t="s">
        <v>89</v>
      </c>
      <c r="F129" s="414" t="s">
        <v>37</v>
      </c>
      <c r="G129" s="414" t="s">
        <v>35</v>
      </c>
      <c r="H129" s="414" t="s">
        <v>37</v>
      </c>
      <c r="I129" s="414" t="s">
        <v>38</v>
      </c>
      <c r="J129" s="414" t="s">
        <v>35</v>
      </c>
      <c r="K129" s="423"/>
      <c r="L129" s="424">
        <f>L130</f>
        <v>0</v>
      </c>
      <c r="M129" s="425">
        <f>M130</f>
        <v>0</v>
      </c>
      <c r="N129" s="385">
        <f>L129-M129</f>
        <v>0</v>
      </c>
    </row>
    <row r="130" spans="1:14" ht="65.25" customHeight="1" hidden="1">
      <c r="A130" s="411">
        <v>84</v>
      </c>
      <c r="B130" s="435" t="s">
        <v>192</v>
      </c>
      <c r="C130" s="416" t="s">
        <v>86</v>
      </c>
      <c r="D130" s="417" t="s">
        <v>125</v>
      </c>
      <c r="E130" s="417" t="s">
        <v>89</v>
      </c>
      <c r="F130" s="417" t="s">
        <v>55</v>
      </c>
      <c r="G130" s="417" t="s">
        <v>193</v>
      </c>
      <c r="H130" s="417" t="s">
        <v>74</v>
      </c>
      <c r="I130" s="417" t="s">
        <v>165</v>
      </c>
      <c r="J130" s="417" t="s">
        <v>128</v>
      </c>
      <c r="K130" s="431"/>
      <c r="L130" s="428">
        <v>0</v>
      </c>
      <c r="M130" s="432">
        <v>0</v>
      </c>
      <c r="N130" s="385">
        <f>L130-M130</f>
        <v>0</v>
      </c>
    </row>
    <row r="131" spans="1:14" ht="65.25" customHeight="1" hidden="1">
      <c r="A131" s="411">
        <v>85</v>
      </c>
      <c r="B131" s="436" t="s">
        <v>194</v>
      </c>
      <c r="C131" s="413" t="s">
        <v>86</v>
      </c>
      <c r="D131" s="414" t="s">
        <v>125</v>
      </c>
      <c r="E131" s="414" t="s">
        <v>195</v>
      </c>
      <c r="F131" s="414" t="s">
        <v>37</v>
      </c>
      <c r="G131" s="414" t="s">
        <v>35</v>
      </c>
      <c r="H131" s="414" t="s">
        <v>37</v>
      </c>
      <c r="I131" s="414" t="s">
        <v>38</v>
      </c>
      <c r="J131" s="414" t="s">
        <v>35</v>
      </c>
      <c r="K131" s="423"/>
      <c r="L131" s="424">
        <f>L132</f>
        <v>0</v>
      </c>
      <c r="M131" s="425">
        <f>M132</f>
        <v>0</v>
      </c>
      <c r="N131" s="385">
        <v>0</v>
      </c>
    </row>
    <row r="132" spans="1:14" ht="51.75" customHeight="1" hidden="1">
      <c r="A132" s="411">
        <v>86</v>
      </c>
      <c r="B132" s="437" t="s">
        <v>196</v>
      </c>
      <c r="C132" s="416" t="s">
        <v>86</v>
      </c>
      <c r="D132" s="417" t="s">
        <v>125</v>
      </c>
      <c r="E132" s="417" t="s">
        <v>195</v>
      </c>
      <c r="F132" s="417" t="s">
        <v>55</v>
      </c>
      <c r="G132" s="417" t="s">
        <v>53</v>
      </c>
      <c r="H132" s="417" t="s">
        <v>74</v>
      </c>
      <c r="I132" s="417" t="s">
        <v>165</v>
      </c>
      <c r="J132" s="417" t="s">
        <v>128</v>
      </c>
      <c r="K132" s="431"/>
      <c r="L132" s="428">
        <v>0</v>
      </c>
      <c r="M132" s="438">
        <v>0</v>
      </c>
      <c r="N132" s="385">
        <v>0</v>
      </c>
    </row>
    <row r="133" spans="1:14" ht="31.5" customHeight="1">
      <c r="A133" s="411"/>
      <c r="B133" s="353" t="s">
        <v>197</v>
      </c>
      <c r="C133" s="358"/>
      <c r="D133" s="358"/>
      <c r="E133" s="358"/>
      <c r="F133" s="358"/>
      <c r="G133" s="358"/>
      <c r="H133" s="358"/>
      <c r="I133" s="358"/>
      <c r="J133" s="358"/>
      <c r="K133" s="431"/>
      <c r="L133" s="424">
        <f>K19</f>
        <v>8809989.34</v>
      </c>
      <c r="M133" s="424">
        <f>M19</f>
        <v>3213559.6</v>
      </c>
      <c r="N133" s="385">
        <f>L133-M133</f>
        <v>5596429.74</v>
      </c>
    </row>
    <row r="134" ht="12.75">
      <c r="A134" s="411"/>
    </row>
    <row r="135" ht="147.75" customHeight="1"/>
  </sheetData>
  <sheetProtection/>
  <mergeCells count="30">
    <mergeCell ref="B1:K1"/>
    <mergeCell ref="B2:K2"/>
    <mergeCell ref="B4:K4"/>
    <mergeCell ref="C6:J6"/>
    <mergeCell ref="K6:L6"/>
    <mergeCell ref="K7:L7"/>
    <mergeCell ref="B10:K10"/>
    <mergeCell ref="K18:L18"/>
    <mergeCell ref="K19:L19"/>
    <mergeCell ref="K20:L20"/>
    <mergeCell ref="K21:L21"/>
    <mergeCell ref="K22:L22"/>
    <mergeCell ref="K23:L23"/>
    <mergeCell ref="K24:L24"/>
    <mergeCell ref="K35:L35"/>
    <mergeCell ref="K36:L36"/>
    <mergeCell ref="K81:L81"/>
    <mergeCell ref="K82:L82"/>
    <mergeCell ref="K83:L83"/>
    <mergeCell ref="K91:L91"/>
    <mergeCell ref="K94:L94"/>
    <mergeCell ref="K95:L95"/>
    <mergeCell ref="K96:L96"/>
    <mergeCell ref="A12:A17"/>
    <mergeCell ref="B11:B17"/>
    <mergeCell ref="C12:C17"/>
    <mergeCell ref="D12:D17"/>
    <mergeCell ref="M11:M17"/>
    <mergeCell ref="N11:N17"/>
    <mergeCell ref="K11:L17"/>
  </mergeCells>
  <printOptions gridLines="1"/>
  <pageMargins left="0.25" right="0.25" top="0.75" bottom="0.75" header="0.3" footer="0.3"/>
  <pageSetup fitToHeight="0" fitToWidth="1" horizontalDpi="600" verticalDpi="600" orientation="portrait" pageOrder="overThenDown" paperSize="9" scale="57"/>
</worksheet>
</file>

<file path=xl/worksheets/sheet2.xml><?xml version="1.0" encoding="utf-8"?>
<worksheet xmlns="http://schemas.openxmlformats.org/spreadsheetml/2006/main" xmlns:r="http://schemas.openxmlformats.org/officeDocument/2006/relationships">
  <sheetPr>
    <pageSetUpPr fitToPage="1"/>
  </sheetPr>
  <dimension ref="A1:I318"/>
  <sheetViews>
    <sheetView workbookViewId="0" topLeftCell="A1">
      <selection activeCell="F12" sqref="F12"/>
    </sheetView>
  </sheetViews>
  <sheetFormatPr defaultColWidth="9.25390625" defaultRowHeight="12.75"/>
  <cols>
    <col min="1" max="1" width="41.875" style="2" customWidth="1"/>
    <col min="2" max="3" width="9.125" style="2" bestFit="1" customWidth="1"/>
    <col min="4" max="4" width="22.75390625" style="2" customWidth="1"/>
    <col min="5" max="5" width="24.875" style="75" customWidth="1"/>
    <col min="6" max="6" width="21.875" style="2" customWidth="1"/>
    <col min="7" max="7" width="21.75390625" style="2" customWidth="1"/>
    <col min="8" max="8" width="9.125" style="2" bestFit="1" customWidth="1"/>
    <col min="9" max="9" width="16.00390625" style="0" bestFit="1" customWidth="1"/>
  </cols>
  <sheetData>
    <row r="1" spans="1:7" ht="14.25">
      <c r="A1" s="76" t="s">
        <v>198</v>
      </c>
      <c r="B1" s="76"/>
      <c r="C1" s="76"/>
      <c r="D1" s="76"/>
      <c r="E1" s="76"/>
      <c r="F1" s="77"/>
      <c r="G1" s="78" t="s">
        <v>199</v>
      </c>
    </row>
    <row r="2" spans="1:7" ht="13.5">
      <c r="A2" s="79"/>
      <c r="B2" s="79"/>
      <c r="C2" s="80"/>
      <c r="D2" s="80"/>
      <c r="E2" s="81"/>
      <c r="F2" s="81"/>
      <c r="G2" s="81"/>
    </row>
    <row r="3" spans="1:7" ht="13.5">
      <c r="A3" s="82" t="s">
        <v>16</v>
      </c>
      <c r="B3" s="83" t="s">
        <v>200</v>
      </c>
      <c r="C3" s="83" t="s">
        <v>201</v>
      </c>
      <c r="D3" s="83"/>
      <c r="E3" s="84" t="s">
        <v>17</v>
      </c>
      <c r="F3" s="85" t="s">
        <v>202</v>
      </c>
      <c r="G3" s="86" t="s">
        <v>19</v>
      </c>
    </row>
    <row r="4" spans="1:7" ht="13.5">
      <c r="A4" s="82"/>
      <c r="B4" s="83"/>
      <c r="C4" s="83"/>
      <c r="D4" s="83"/>
      <c r="E4" s="84"/>
      <c r="F4" s="85"/>
      <c r="G4" s="86"/>
    </row>
    <row r="5" spans="1:7" ht="13.5">
      <c r="A5" s="82"/>
      <c r="B5" s="83"/>
      <c r="C5" s="83"/>
      <c r="D5" s="83"/>
      <c r="E5" s="84"/>
      <c r="F5" s="85"/>
      <c r="G5" s="86"/>
    </row>
    <row r="6" spans="1:7" ht="13.5">
      <c r="A6" s="82"/>
      <c r="B6" s="83"/>
      <c r="C6" s="83"/>
      <c r="D6" s="83"/>
      <c r="E6" s="84"/>
      <c r="F6" s="85"/>
      <c r="G6" s="86"/>
    </row>
    <row r="7" spans="1:7" ht="13.5">
      <c r="A7" s="82"/>
      <c r="B7" s="83"/>
      <c r="C7" s="83"/>
      <c r="D7" s="83"/>
      <c r="E7" s="84"/>
      <c r="F7" s="85"/>
      <c r="G7" s="86"/>
    </row>
    <row r="8" spans="1:7" ht="13.5">
      <c r="A8" s="82"/>
      <c r="B8" s="83"/>
      <c r="C8" s="83"/>
      <c r="D8" s="83"/>
      <c r="E8" s="84"/>
      <c r="F8" s="85"/>
      <c r="G8" s="86"/>
    </row>
    <row r="9" spans="1:7" ht="13.5">
      <c r="A9" s="82"/>
      <c r="B9" s="83"/>
      <c r="C9" s="83"/>
      <c r="D9" s="83"/>
      <c r="E9" s="84"/>
      <c r="F9" s="87"/>
      <c r="G9" s="88"/>
    </row>
    <row r="10" spans="1:7" ht="12.75">
      <c r="A10" s="82"/>
      <c r="B10" s="83"/>
      <c r="C10" s="83"/>
      <c r="D10" s="83"/>
      <c r="E10" s="84"/>
      <c r="F10" s="89"/>
      <c r="G10" s="90"/>
    </row>
    <row r="11" spans="1:7" ht="12.75">
      <c r="A11" s="91">
        <v>1</v>
      </c>
      <c r="B11" s="92">
        <v>2</v>
      </c>
      <c r="C11" s="92">
        <v>3</v>
      </c>
      <c r="D11" s="92"/>
      <c r="E11" s="93" t="s">
        <v>29</v>
      </c>
      <c r="F11" s="94" t="s">
        <v>30</v>
      </c>
      <c r="G11" s="95" t="s">
        <v>31</v>
      </c>
    </row>
    <row r="12" spans="1:7" ht="12.75">
      <c r="A12" s="96" t="s">
        <v>203</v>
      </c>
      <c r="B12" s="97" t="s">
        <v>204</v>
      </c>
      <c r="C12" s="98" t="s">
        <v>205</v>
      </c>
      <c r="D12" s="98"/>
      <c r="E12" s="99">
        <f>SUM(E14+E36+E66+E81+E87+E90+E98+E104+E141+E145+E149+E165+E176+E188+E204+E213+E222+E227+E246+E255+E270+E274+E278+E299+E306+E314+E196)+E20+E26+E93+E121+E84+E114+E282+E286+E291+E200+E296+E57+E209+E279+E156+E51+E310+E54+E138+E161+E218+E72+E78</f>
        <v>10112339.94</v>
      </c>
      <c r="F12" s="99">
        <f>SUM(F14+F36+F66+F81+F87+F90+F98+F104+F141+F145+F149+F165+F176+F188+F204+F213+F222+F227+F246+F255+F270+F274+F278+F299+F306+F314)+F20+F26+F93+F121+F84+F114+F282+F286+F291+F200+F296+F57+F209+F279+F156+F51+F310+F54+F138+F161+F218+F60</f>
        <v>3934788.1399999997</v>
      </c>
      <c r="G12" s="100">
        <f>E12-F12</f>
        <v>6177551.8</v>
      </c>
    </row>
    <row r="13" spans="1:7" ht="12.75">
      <c r="A13" s="101" t="s">
        <v>206</v>
      </c>
      <c r="B13" s="102"/>
      <c r="C13" s="103"/>
      <c r="D13" s="103"/>
      <c r="E13" s="104"/>
      <c r="F13" s="105"/>
      <c r="G13" s="106"/>
    </row>
    <row r="14" spans="1:7" ht="39" customHeight="1">
      <c r="A14" s="96" t="s">
        <v>207</v>
      </c>
      <c r="B14" s="97"/>
      <c r="C14" s="107" t="s">
        <v>208</v>
      </c>
      <c r="D14" s="108"/>
      <c r="E14" s="100">
        <f aca="true" t="shared" si="0" ref="E14:G15">E15</f>
        <v>980565</v>
      </c>
      <c r="F14" s="109">
        <f>F15</f>
        <v>470666.24</v>
      </c>
      <c r="G14" s="110">
        <f t="shared" si="0"/>
        <v>509898.76</v>
      </c>
    </row>
    <row r="15" spans="1:7" ht="12.75">
      <c r="A15" s="111" t="s">
        <v>209</v>
      </c>
      <c r="B15" s="112"/>
      <c r="C15" s="113" t="s">
        <v>210</v>
      </c>
      <c r="D15" s="113"/>
      <c r="E15" s="114">
        <f t="shared" si="0"/>
        <v>980565</v>
      </c>
      <c r="F15" s="115">
        <f>SUM(F16)</f>
        <v>470666.24</v>
      </c>
      <c r="G15" s="116">
        <f t="shared" si="0"/>
        <v>509898.76</v>
      </c>
    </row>
    <row r="16" spans="1:9" ht="27" customHeight="1">
      <c r="A16" s="111" t="s">
        <v>211</v>
      </c>
      <c r="B16" s="112"/>
      <c r="C16" s="113" t="s">
        <v>212</v>
      </c>
      <c r="D16" s="113"/>
      <c r="E16" s="114">
        <f>E17+E19+E18</f>
        <v>980565</v>
      </c>
      <c r="F16" s="114">
        <f>F19+F17+F18</f>
        <v>470666.24</v>
      </c>
      <c r="G16" s="117">
        <f>G17+G19</f>
        <v>509898.76</v>
      </c>
      <c r="I16" s="155"/>
    </row>
    <row r="17" spans="1:7" ht="16.5" customHeight="1">
      <c r="A17" s="111" t="s">
        <v>213</v>
      </c>
      <c r="B17" s="112"/>
      <c r="C17" s="113" t="s">
        <v>214</v>
      </c>
      <c r="D17" s="113"/>
      <c r="E17" s="114">
        <f>722073+31048</f>
        <v>753121</v>
      </c>
      <c r="F17" s="115">
        <v>361494.8</v>
      </c>
      <c r="G17" s="117">
        <f>E17-F17</f>
        <v>391626.2</v>
      </c>
    </row>
    <row r="18" spans="1:7" ht="16.5" customHeight="1">
      <c r="A18" s="111"/>
      <c r="B18" s="112"/>
      <c r="C18" s="113" t="s">
        <v>215</v>
      </c>
      <c r="D18" s="113"/>
      <c r="E18" s="114">
        <v>0</v>
      </c>
      <c r="F18" s="115">
        <v>0</v>
      </c>
      <c r="G18" s="117"/>
    </row>
    <row r="19" spans="1:7" ht="18.75" customHeight="1">
      <c r="A19" s="111" t="s">
        <v>216</v>
      </c>
      <c r="B19" s="112"/>
      <c r="C19" s="113" t="s">
        <v>217</v>
      </c>
      <c r="D19" s="113"/>
      <c r="E19" s="114">
        <f>218067+9377</f>
        <v>227444</v>
      </c>
      <c r="F19" s="115">
        <v>109171.44</v>
      </c>
      <c r="G19" s="117">
        <f>E19-F19</f>
        <v>118272.56</v>
      </c>
    </row>
    <row r="20" spans="1:7" ht="108.75" customHeight="1">
      <c r="A20" s="118" t="s">
        <v>218</v>
      </c>
      <c r="B20" s="97"/>
      <c r="C20" s="107" t="s">
        <v>219</v>
      </c>
      <c r="D20" s="108"/>
      <c r="E20" s="100">
        <f aca="true" t="shared" si="1" ref="E20:G21">E21</f>
        <v>1817743</v>
      </c>
      <c r="F20" s="100">
        <f t="shared" si="1"/>
        <v>807159.52</v>
      </c>
      <c r="G20" s="119">
        <f t="shared" si="1"/>
        <v>1010583.48</v>
      </c>
    </row>
    <row r="21" spans="1:7" ht="12.75">
      <c r="A21" s="111" t="s">
        <v>209</v>
      </c>
      <c r="B21" s="112"/>
      <c r="C21" s="120" t="s">
        <v>220</v>
      </c>
      <c r="D21" s="121"/>
      <c r="E21" s="114">
        <f t="shared" si="1"/>
        <v>1817743</v>
      </c>
      <c r="F21" s="114">
        <f t="shared" si="1"/>
        <v>807159.52</v>
      </c>
      <c r="G21" s="117">
        <f t="shared" si="1"/>
        <v>1010583.48</v>
      </c>
    </row>
    <row r="22" spans="1:7" ht="31.5" customHeight="1">
      <c r="A22" s="111" t="s">
        <v>211</v>
      </c>
      <c r="B22" s="112"/>
      <c r="C22" s="113" t="s">
        <v>221</v>
      </c>
      <c r="D22" s="113"/>
      <c r="E22" s="114">
        <f>E23+E25+E24</f>
        <v>1817743</v>
      </c>
      <c r="F22" s="114">
        <f>F25+F23+F24</f>
        <v>807159.52</v>
      </c>
      <c r="G22" s="117">
        <f>G23+G24+G25</f>
        <v>1010583.48</v>
      </c>
    </row>
    <row r="23" spans="1:7" ht="18" customHeight="1">
      <c r="A23" s="111" t="s">
        <v>213</v>
      </c>
      <c r="B23" s="112"/>
      <c r="C23" s="113" t="s">
        <v>222</v>
      </c>
      <c r="D23" s="113"/>
      <c r="E23" s="114">
        <f>1316819+63936</f>
        <v>1380755</v>
      </c>
      <c r="F23" s="115">
        <v>617787.61</v>
      </c>
      <c r="G23" s="117">
        <f>E23-F23</f>
        <v>762967.39</v>
      </c>
    </row>
    <row r="24" spans="1:7" ht="10.5" customHeight="1">
      <c r="A24" s="111" t="s">
        <v>223</v>
      </c>
      <c r="B24" s="112"/>
      <c r="C24" s="120" t="s">
        <v>224</v>
      </c>
      <c r="D24" s="121"/>
      <c r="E24" s="114">
        <v>20000</v>
      </c>
      <c r="F24" s="114">
        <v>2800</v>
      </c>
      <c r="G24" s="117">
        <f>E24-F24</f>
        <v>17200</v>
      </c>
    </row>
    <row r="25" spans="1:7" ht="12" customHeight="1">
      <c r="A25" s="111" t="s">
        <v>216</v>
      </c>
      <c r="B25" s="112"/>
      <c r="C25" s="113" t="s">
        <v>225</v>
      </c>
      <c r="D25" s="113"/>
      <c r="E25" s="114">
        <f>397680+19308</f>
        <v>416988</v>
      </c>
      <c r="F25" s="122">
        <v>186571.91</v>
      </c>
      <c r="G25" s="123">
        <f>E25-F25</f>
        <v>230416.09</v>
      </c>
    </row>
    <row r="26" spans="1:7" ht="12" customHeight="1" hidden="1">
      <c r="A26" s="96" t="s">
        <v>226</v>
      </c>
      <c r="B26" s="112"/>
      <c r="C26" s="107" t="s">
        <v>227</v>
      </c>
      <c r="D26" s="108"/>
      <c r="E26" s="100">
        <f>E27</f>
        <v>0</v>
      </c>
      <c r="F26" s="124">
        <f>SUM(F28)</f>
        <v>0</v>
      </c>
      <c r="G26" s="123">
        <f>SUM(E26-F26)</f>
        <v>0</v>
      </c>
    </row>
    <row r="27" spans="1:7" ht="9.75" customHeight="1" hidden="1">
      <c r="A27" s="111" t="s">
        <v>209</v>
      </c>
      <c r="B27" s="112"/>
      <c r="C27" s="120" t="s">
        <v>228</v>
      </c>
      <c r="D27" s="121"/>
      <c r="E27" s="114">
        <f>E28</f>
        <v>0</v>
      </c>
      <c r="F27" s="115">
        <f>SUM(F29:F30)</f>
        <v>0</v>
      </c>
      <c r="G27" s="123">
        <f>SUM(E27-F27)</f>
        <v>0</v>
      </c>
    </row>
    <row r="28" spans="1:7" ht="9" customHeight="1" hidden="1">
      <c r="A28" s="111" t="s">
        <v>211</v>
      </c>
      <c r="B28" s="112"/>
      <c r="C28" s="120" t="s">
        <v>229</v>
      </c>
      <c r="D28" s="121"/>
      <c r="E28" s="114">
        <f>E29+E30</f>
        <v>0</v>
      </c>
      <c r="F28" s="115">
        <f>SUM(F29:F30)</f>
        <v>0</v>
      </c>
      <c r="G28" s="123">
        <f>SUM(E28-F28)</f>
        <v>0</v>
      </c>
    </row>
    <row r="29" spans="1:7" ht="15" customHeight="1" hidden="1">
      <c r="A29" s="111" t="s">
        <v>213</v>
      </c>
      <c r="B29" s="112"/>
      <c r="C29" s="120" t="s">
        <v>230</v>
      </c>
      <c r="D29" s="121"/>
      <c r="E29" s="114">
        <v>0</v>
      </c>
      <c r="F29" s="115">
        <v>0</v>
      </c>
      <c r="G29" s="123">
        <f>SUM(E29-F29)</f>
        <v>0</v>
      </c>
    </row>
    <row r="30" spans="1:7" ht="16.5" customHeight="1" hidden="1">
      <c r="A30" s="111" t="s">
        <v>216</v>
      </c>
      <c r="B30" s="112"/>
      <c r="C30" s="120" t="s">
        <v>231</v>
      </c>
      <c r="D30" s="121"/>
      <c r="E30" s="114">
        <v>0</v>
      </c>
      <c r="F30" s="115"/>
      <c r="G30" s="123">
        <f>SUM(E30-F30)</f>
        <v>0</v>
      </c>
    </row>
    <row r="31" spans="1:7" ht="9" customHeight="1" hidden="1">
      <c r="A31" s="125" t="s">
        <v>232</v>
      </c>
      <c r="B31" s="97"/>
      <c r="C31" s="107" t="s">
        <v>233</v>
      </c>
      <c r="D31" s="108"/>
      <c r="E31" s="100">
        <f>E32</f>
        <v>0</v>
      </c>
      <c r="F31" s="100">
        <f>F32</f>
        <v>0</v>
      </c>
      <c r="G31" s="126">
        <f>G32</f>
        <v>0</v>
      </c>
    </row>
    <row r="32" spans="1:7" ht="12.75" customHeight="1" hidden="1">
      <c r="A32" s="111" t="s">
        <v>209</v>
      </c>
      <c r="B32" s="112"/>
      <c r="C32" s="120" t="s">
        <v>234</v>
      </c>
      <c r="D32" s="121"/>
      <c r="E32" s="114">
        <f>E33+E34+E35</f>
        <v>0</v>
      </c>
      <c r="F32" s="114">
        <v>0</v>
      </c>
      <c r="G32" s="123">
        <f>G33+G35+G34</f>
        <v>0</v>
      </c>
    </row>
    <row r="33" spans="1:7" ht="12" customHeight="1" hidden="1">
      <c r="A33" s="111" t="s">
        <v>223</v>
      </c>
      <c r="B33" s="112"/>
      <c r="C33" s="113" t="s">
        <v>224</v>
      </c>
      <c r="D33" s="113"/>
      <c r="E33" s="114">
        <v>0</v>
      </c>
      <c r="F33" s="114">
        <v>0</v>
      </c>
      <c r="G33" s="123">
        <f>E33-F33</f>
        <v>0</v>
      </c>
    </row>
    <row r="34" spans="1:7" ht="12" customHeight="1" hidden="1">
      <c r="A34" s="111" t="s">
        <v>235</v>
      </c>
      <c r="B34" s="112"/>
      <c r="C34" s="120" t="s">
        <v>236</v>
      </c>
      <c r="D34" s="121"/>
      <c r="E34" s="114">
        <v>0</v>
      </c>
      <c r="F34" s="127" t="s">
        <v>237</v>
      </c>
      <c r="G34" s="123">
        <f>E34-F34</f>
        <v>0</v>
      </c>
    </row>
    <row r="35" spans="1:7" ht="16.5" customHeight="1" hidden="1">
      <c r="A35" s="111" t="s">
        <v>238</v>
      </c>
      <c r="B35" s="112"/>
      <c r="C35" s="113" t="s">
        <v>239</v>
      </c>
      <c r="D35" s="113"/>
      <c r="E35" s="114">
        <v>0</v>
      </c>
      <c r="F35" s="127" t="s">
        <v>237</v>
      </c>
      <c r="G35" s="123">
        <f>E35-F35</f>
        <v>0</v>
      </c>
    </row>
    <row r="36" spans="1:7" ht="67.5" customHeight="1">
      <c r="A36" s="96" t="s">
        <v>240</v>
      </c>
      <c r="B36" s="97"/>
      <c r="C36" s="107" t="s">
        <v>241</v>
      </c>
      <c r="D36" s="108"/>
      <c r="E36" s="100">
        <f>SUM(E37+E46)</f>
        <v>768902.01</v>
      </c>
      <c r="F36" s="99">
        <f>SUM(F38+F46)</f>
        <v>306159.12</v>
      </c>
      <c r="G36" s="119">
        <f>G37+G47</f>
        <v>350276.89</v>
      </c>
    </row>
    <row r="37" spans="1:7" ht="12.75">
      <c r="A37" s="111" t="s">
        <v>209</v>
      </c>
      <c r="B37" s="112"/>
      <c r="C37" s="120" t="s">
        <v>242</v>
      </c>
      <c r="D37" s="121"/>
      <c r="E37" s="114">
        <f>SUM(E38)</f>
        <v>535630.01</v>
      </c>
      <c r="F37" s="114">
        <f>SUM(F38)</f>
        <v>203259.12</v>
      </c>
      <c r="G37" s="117">
        <f>G38+G45</f>
        <v>347902.89</v>
      </c>
    </row>
    <row r="38" spans="1:7" ht="21.75" customHeight="1">
      <c r="A38" s="111" t="s">
        <v>243</v>
      </c>
      <c r="B38" s="112"/>
      <c r="C38" s="120" t="s">
        <v>244</v>
      </c>
      <c r="D38" s="121"/>
      <c r="E38" s="114">
        <f>SUM(E39:E44)</f>
        <v>535630.01</v>
      </c>
      <c r="F38" s="114">
        <f>SUM(F39:F44)</f>
        <v>203259.12</v>
      </c>
      <c r="G38" s="117">
        <f>G39+G41+G42+G43+G44</f>
        <v>332370.89</v>
      </c>
    </row>
    <row r="39" spans="1:7" ht="17.25" customHeight="1">
      <c r="A39" s="111" t="s">
        <v>245</v>
      </c>
      <c r="B39" s="112"/>
      <c r="C39" s="113" t="s">
        <v>246</v>
      </c>
      <c r="D39" s="113"/>
      <c r="E39" s="114">
        <v>112639.01</v>
      </c>
      <c r="F39" s="128">
        <v>44597.3</v>
      </c>
      <c r="G39" s="129">
        <f>E39-F39</f>
        <v>68041.70999999999</v>
      </c>
    </row>
    <row r="40" spans="1:7" ht="19.5" customHeight="1">
      <c r="A40" s="111" t="s">
        <v>235</v>
      </c>
      <c r="B40" s="112"/>
      <c r="C40" s="113" t="s">
        <v>247</v>
      </c>
      <c r="D40" s="113"/>
      <c r="E40" s="114">
        <v>0</v>
      </c>
      <c r="F40" s="128">
        <v>0</v>
      </c>
      <c r="G40" s="130" t="s">
        <v>237</v>
      </c>
    </row>
    <row r="41" spans="1:7" ht="15.75" customHeight="1">
      <c r="A41" s="111" t="s">
        <v>248</v>
      </c>
      <c r="B41" s="112"/>
      <c r="C41" s="113" t="s">
        <v>249</v>
      </c>
      <c r="D41" s="113"/>
      <c r="E41" s="114">
        <v>120000</v>
      </c>
      <c r="F41" s="115">
        <v>60174.72</v>
      </c>
      <c r="G41" s="131">
        <f>E41-F41</f>
        <v>59825.28</v>
      </c>
    </row>
    <row r="42" spans="1:7" ht="18.75" customHeight="1">
      <c r="A42" s="111" t="s">
        <v>250</v>
      </c>
      <c r="B42" s="112"/>
      <c r="C42" s="113" t="s">
        <v>251</v>
      </c>
      <c r="D42" s="113"/>
      <c r="E42" s="114">
        <v>165000</v>
      </c>
      <c r="F42" s="115">
        <v>40031.1</v>
      </c>
      <c r="G42" s="117">
        <f>E42-F42</f>
        <v>124968.9</v>
      </c>
    </row>
    <row r="43" spans="1:7" ht="19.5" customHeight="1">
      <c r="A43" s="132" t="s">
        <v>238</v>
      </c>
      <c r="B43" s="112"/>
      <c r="C43" s="133" t="s">
        <v>252</v>
      </c>
      <c r="D43" s="133"/>
      <c r="E43" s="114">
        <v>127991</v>
      </c>
      <c r="F43" s="115">
        <v>58456</v>
      </c>
      <c r="G43" s="117">
        <f>E43-F43</f>
        <v>69535</v>
      </c>
    </row>
    <row r="44" spans="1:9" ht="13.5" customHeight="1">
      <c r="A44" s="111" t="s">
        <v>253</v>
      </c>
      <c r="B44" s="134"/>
      <c r="C44" s="113" t="s">
        <v>254</v>
      </c>
      <c r="D44" s="113"/>
      <c r="E44" s="114">
        <v>10000</v>
      </c>
      <c r="F44" s="127" t="s">
        <v>255</v>
      </c>
      <c r="G44" s="117">
        <f>E44-F44</f>
        <v>10000</v>
      </c>
      <c r="I44" s="156"/>
    </row>
    <row r="45" spans="1:7" ht="8.25" customHeight="1" hidden="1">
      <c r="A45" s="111" t="s">
        <v>256</v>
      </c>
      <c r="B45" s="112"/>
      <c r="C45" s="133" t="s">
        <v>257</v>
      </c>
      <c r="D45" s="133"/>
      <c r="E45" s="114">
        <v>15532</v>
      </c>
      <c r="F45" s="135">
        <v>0</v>
      </c>
      <c r="G45" s="117">
        <f aca="true" t="shared" si="2" ref="G45:G52">E45-F45</f>
        <v>15532</v>
      </c>
    </row>
    <row r="46" spans="1:7" ht="12.75" customHeight="1">
      <c r="A46" s="111" t="s">
        <v>258</v>
      </c>
      <c r="B46" s="112"/>
      <c r="C46" s="113" t="s">
        <v>259</v>
      </c>
      <c r="D46" s="113"/>
      <c r="E46" s="114">
        <f>SUM(E47:E50)</f>
        <v>233272</v>
      </c>
      <c r="F46" s="136">
        <f>SUM(F47+F48+F50+F49)</f>
        <v>102900</v>
      </c>
      <c r="G46" s="117">
        <f t="shared" si="2"/>
        <v>130372</v>
      </c>
    </row>
    <row r="47" spans="1:7" ht="15" customHeight="1">
      <c r="A47" s="111" t="s">
        <v>260</v>
      </c>
      <c r="B47" s="112"/>
      <c r="C47" s="113" t="s">
        <v>261</v>
      </c>
      <c r="D47" s="113"/>
      <c r="E47" s="114">
        <v>2374</v>
      </c>
      <c r="F47" s="115">
        <v>0</v>
      </c>
      <c r="G47" s="117">
        <f t="shared" si="2"/>
        <v>2374</v>
      </c>
    </row>
    <row r="48" spans="1:7" ht="13.5" customHeight="1">
      <c r="A48" s="111" t="s">
        <v>262</v>
      </c>
      <c r="B48" s="112"/>
      <c r="C48" s="113" t="s">
        <v>263</v>
      </c>
      <c r="D48" s="113"/>
      <c r="E48" s="114">
        <v>180000</v>
      </c>
      <c r="F48" s="137">
        <v>65395</v>
      </c>
      <c r="G48" s="117">
        <f t="shared" si="2"/>
        <v>114605</v>
      </c>
    </row>
    <row r="49" spans="1:7" ht="1.5" customHeight="1" hidden="1">
      <c r="A49" s="138" t="s">
        <v>264</v>
      </c>
      <c r="B49" s="112"/>
      <c r="C49" s="113" t="s">
        <v>265</v>
      </c>
      <c r="D49" s="113"/>
      <c r="E49" s="115">
        <v>0</v>
      </c>
      <c r="F49" s="139">
        <v>0</v>
      </c>
      <c r="G49" s="117">
        <f t="shared" si="2"/>
        <v>0</v>
      </c>
    </row>
    <row r="50" spans="1:7" ht="25.5">
      <c r="A50" s="138" t="s">
        <v>266</v>
      </c>
      <c r="B50" s="112"/>
      <c r="C50" s="113" t="s">
        <v>267</v>
      </c>
      <c r="D50" s="113"/>
      <c r="E50" s="114">
        <v>50898</v>
      </c>
      <c r="F50" s="139">
        <v>37505</v>
      </c>
      <c r="G50" s="117">
        <f t="shared" si="2"/>
        <v>13393</v>
      </c>
    </row>
    <row r="51" spans="1:7" ht="12.75">
      <c r="A51" s="138" t="s">
        <v>209</v>
      </c>
      <c r="B51" s="112"/>
      <c r="C51" s="113" t="s">
        <v>268</v>
      </c>
      <c r="D51" s="113"/>
      <c r="E51" s="115">
        <f>SUM(E52)</f>
        <v>50000</v>
      </c>
      <c r="F51" s="139">
        <f>SUM(F52)</f>
        <v>0</v>
      </c>
      <c r="G51" s="117">
        <f t="shared" si="2"/>
        <v>50000</v>
      </c>
    </row>
    <row r="52" spans="1:7" ht="12.75">
      <c r="A52" s="138" t="s">
        <v>243</v>
      </c>
      <c r="B52" s="112"/>
      <c r="C52" s="113" t="s">
        <v>269</v>
      </c>
      <c r="D52" s="113"/>
      <c r="E52" s="115">
        <f>SUM(E53)</f>
        <v>50000</v>
      </c>
      <c r="F52" s="139">
        <f>SUM(F53)</f>
        <v>0</v>
      </c>
      <c r="G52" s="117">
        <f t="shared" si="2"/>
        <v>50000</v>
      </c>
    </row>
    <row r="53" spans="1:7" ht="26.25" customHeight="1">
      <c r="A53" s="138" t="s">
        <v>270</v>
      </c>
      <c r="B53" s="97"/>
      <c r="C53" s="113" t="s">
        <v>271</v>
      </c>
      <c r="D53" s="113"/>
      <c r="E53" s="114">
        <v>50000</v>
      </c>
      <c r="F53" s="140">
        <v>0</v>
      </c>
      <c r="G53" s="141">
        <f>SUM(E53-F53)</f>
        <v>50000</v>
      </c>
    </row>
    <row r="54" spans="1:7" ht="22.5" customHeight="1">
      <c r="A54" s="111" t="s">
        <v>209</v>
      </c>
      <c r="B54" s="112"/>
      <c r="C54" s="113" t="s">
        <v>272</v>
      </c>
      <c r="D54" s="113"/>
      <c r="E54" s="114">
        <v>70000</v>
      </c>
      <c r="F54" s="142">
        <f>F55</f>
        <v>50000</v>
      </c>
      <c r="G54" s="141">
        <f>SUM(E54-F54)</f>
        <v>20000</v>
      </c>
    </row>
    <row r="55" spans="1:7" ht="21" customHeight="1">
      <c r="A55" s="111" t="s">
        <v>253</v>
      </c>
      <c r="B55" s="112"/>
      <c r="C55" s="113" t="s">
        <v>273</v>
      </c>
      <c r="D55" s="113"/>
      <c r="E55" s="114">
        <v>70000</v>
      </c>
      <c r="F55" s="143">
        <f>F56</f>
        <v>50000</v>
      </c>
      <c r="G55" s="141">
        <f>SUM(E55-F55)</f>
        <v>20000</v>
      </c>
    </row>
    <row r="56" spans="1:7" ht="18" customHeight="1">
      <c r="A56" s="111" t="s">
        <v>274</v>
      </c>
      <c r="B56" s="112"/>
      <c r="C56" s="144" t="s">
        <v>275</v>
      </c>
      <c r="D56" s="145"/>
      <c r="E56" s="115">
        <v>70000</v>
      </c>
      <c r="F56" s="146">
        <v>50000</v>
      </c>
      <c r="G56" s="141">
        <f>SUM(E56-F56)</f>
        <v>20000</v>
      </c>
    </row>
    <row r="57" spans="1:7" ht="1.5" customHeight="1" hidden="1">
      <c r="A57" s="111" t="s">
        <v>276</v>
      </c>
      <c r="B57" s="112"/>
      <c r="C57" s="98" t="s">
        <v>277</v>
      </c>
      <c r="D57" s="98"/>
      <c r="E57" s="115">
        <f>E58</f>
        <v>0</v>
      </c>
      <c r="F57" s="146">
        <f>F58</f>
        <v>0</v>
      </c>
      <c r="G57" s="141">
        <f aca="true" t="shared" si="3" ref="G57:G65">SUM(E57-F57)</f>
        <v>0</v>
      </c>
    </row>
    <row r="58" spans="1:7" ht="12" customHeight="1" hidden="1">
      <c r="A58" s="111" t="s">
        <v>209</v>
      </c>
      <c r="B58" s="112"/>
      <c r="C58" s="98" t="s">
        <v>278</v>
      </c>
      <c r="D58" s="98"/>
      <c r="E58" s="115">
        <f>E59</f>
        <v>0</v>
      </c>
      <c r="F58" s="146">
        <f>F59</f>
        <v>0</v>
      </c>
      <c r="G58" s="141">
        <f t="shared" si="3"/>
        <v>0</v>
      </c>
    </row>
    <row r="59" spans="1:7" ht="15" customHeight="1" hidden="1">
      <c r="A59" s="111" t="s">
        <v>279</v>
      </c>
      <c r="B59" s="112"/>
      <c r="C59" s="147" t="s">
        <v>280</v>
      </c>
      <c r="D59" s="147"/>
      <c r="E59" s="137">
        <v>0</v>
      </c>
      <c r="F59" s="146">
        <v>0</v>
      </c>
      <c r="G59" s="141">
        <f t="shared" si="3"/>
        <v>0</v>
      </c>
    </row>
    <row r="60" spans="1:7" ht="39" customHeight="1">
      <c r="A60" s="118" t="s">
        <v>218</v>
      </c>
      <c r="B60" s="148"/>
      <c r="C60" s="149" t="s">
        <v>281</v>
      </c>
      <c r="D60" s="150"/>
      <c r="E60" s="139">
        <f>E61</f>
        <v>631303</v>
      </c>
      <c r="F60" s="151">
        <f>F61</f>
        <v>359195.51</v>
      </c>
      <c r="G60" s="141">
        <f t="shared" si="3"/>
        <v>272107.49</v>
      </c>
    </row>
    <row r="61" spans="1:7" ht="27.75" customHeight="1">
      <c r="A61" s="111" t="s">
        <v>209</v>
      </c>
      <c r="B61" s="112"/>
      <c r="C61" s="152" t="s">
        <v>282</v>
      </c>
      <c r="D61" s="153"/>
      <c r="E61" s="139">
        <f>E62</f>
        <v>631303</v>
      </c>
      <c r="F61" s="139">
        <f>F62</f>
        <v>359195.51</v>
      </c>
      <c r="G61" s="141">
        <f t="shared" si="3"/>
        <v>272107.49</v>
      </c>
    </row>
    <row r="62" spans="1:7" ht="22.5" customHeight="1">
      <c r="A62" s="111" t="s">
        <v>211</v>
      </c>
      <c r="B62" s="112"/>
      <c r="C62" s="120" t="s">
        <v>283</v>
      </c>
      <c r="D62" s="154"/>
      <c r="E62" s="139">
        <f>E63+E64+E65</f>
        <v>631303</v>
      </c>
      <c r="F62" s="139">
        <f>F63+F64+F65</f>
        <v>359195.51</v>
      </c>
      <c r="G62" s="141">
        <f t="shared" si="3"/>
        <v>272107.49</v>
      </c>
    </row>
    <row r="63" spans="1:7" ht="25.5" customHeight="1">
      <c r="A63" s="111" t="s">
        <v>213</v>
      </c>
      <c r="B63" s="112"/>
      <c r="C63" s="120" t="s">
        <v>284</v>
      </c>
      <c r="D63" s="154"/>
      <c r="E63" s="139">
        <f>482895.72</f>
        <v>482895.72</v>
      </c>
      <c r="F63" s="146">
        <v>275892.91</v>
      </c>
      <c r="G63" s="141">
        <f t="shared" si="3"/>
        <v>207002.81</v>
      </c>
    </row>
    <row r="64" spans="1:7" ht="25.5" customHeight="1">
      <c r="A64" s="111" t="s">
        <v>223</v>
      </c>
      <c r="B64" s="112"/>
      <c r="C64" s="120" t="s">
        <v>285</v>
      </c>
      <c r="D64" s="154"/>
      <c r="E64" s="139">
        <v>1976.28</v>
      </c>
      <c r="F64" s="146">
        <v>1976.28</v>
      </c>
      <c r="G64" s="141">
        <f>E64-F64</f>
        <v>0</v>
      </c>
    </row>
    <row r="65" spans="1:7" ht="39" customHeight="1">
      <c r="A65" s="111" t="s">
        <v>216</v>
      </c>
      <c r="B65" s="112"/>
      <c r="C65" s="144" t="s">
        <v>286</v>
      </c>
      <c r="D65" s="157"/>
      <c r="E65" s="139">
        <f>146431</f>
        <v>146431</v>
      </c>
      <c r="F65" s="146">
        <v>81326.32</v>
      </c>
      <c r="G65" s="141">
        <f t="shared" si="3"/>
        <v>65104.67999999999</v>
      </c>
    </row>
    <row r="66" spans="1:7" ht="87" customHeight="1">
      <c r="A66" s="118" t="s">
        <v>218</v>
      </c>
      <c r="B66" s="97"/>
      <c r="C66" s="107" t="s">
        <v>287</v>
      </c>
      <c r="D66" s="108"/>
      <c r="E66" s="158">
        <f>E67</f>
        <v>201917</v>
      </c>
      <c r="F66" s="158">
        <f>F67</f>
        <v>94857.4</v>
      </c>
      <c r="G66" s="141">
        <f aca="true" t="shared" si="4" ref="G66:G89">SUM(E66-F66)</f>
        <v>107059.6</v>
      </c>
    </row>
    <row r="67" spans="1:7" ht="15" customHeight="1">
      <c r="A67" s="111" t="s">
        <v>209</v>
      </c>
      <c r="B67" s="97"/>
      <c r="C67" s="120" t="s">
        <v>288</v>
      </c>
      <c r="D67" s="121"/>
      <c r="E67" s="100">
        <f>E68</f>
        <v>201917</v>
      </c>
      <c r="F67" s="100">
        <f>F68</f>
        <v>94857.4</v>
      </c>
      <c r="G67" s="141">
        <f t="shared" si="4"/>
        <v>107059.6</v>
      </c>
    </row>
    <row r="68" spans="1:7" ht="15" customHeight="1">
      <c r="A68" s="111" t="s">
        <v>211</v>
      </c>
      <c r="B68" s="97"/>
      <c r="C68" s="113" t="s">
        <v>289</v>
      </c>
      <c r="D68" s="113"/>
      <c r="E68" s="114">
        <f>E69+E71</f>
        <v>201917</v>
      </c>
      <c r="F68" s="114">
        <f>F69+F71</f>
        <v>94857.4</v>
      </c>
      <c r="G68" s="159">
        <f t="shared" si="4"/>
        <v>107059.6</v>
      </c>
    </row>
    <row r="69" spans="1:7" ht="15" customHeight="1">
      <c r="A69" s="111" t="s">
        <v>213</v>
      </c>
      <c r="B69" s="97"/>
      <c r="C69" s="113" t="s">
        <v>290</v>
      </c>
      <c r="D69" s="113"/>
      <c r="E69" s="114">
        <f>148688+6394</f>
        <v>155082</v>
      </c>
      <c r="F69" s="160">
        <v>74344</v>
      </c>
      <c r="G69" s="159">
        <f t="shared" si="4"/>
        <v>80738</v>
      </c>
    </row>
    <row r="70" spans="1:7" ht="12.75">
      <c r="A70" s="111" t="s">
        <v>223</v>
      </c>
      <c r="B70" s="112"/>
      <c r="C70" s="120" t="s">
        <v>291</v>
      </c>
      <c r="D70" s="121"/>
      <c r="E70" s="114">
        <v>0</v>
      </c>
      <c r="F70" s="127" t="s">
        <v>237</v>
      </c>
      <c r="G70" s="141">
        <f t="shared" si="4"/>
        <v>0</v>
      </c>
    </row>
    <row r="71" spans="1:7" ht="15" customHeight="1">
      <c r="A71" s="111" t="s">
        <v>216</v>
      </c>
      <c r="B71" s="112"/>
      <c r="C71" s="113" t="s">
        <v>292</v>
      </c>
      <c r="D71" s="113"/>
      <c r="E71" s="114">
        <f>44904+1931</f>
        <v>46835</v>
      </c>
      <c r="F71" s="161" t="s">
        <v>293</v>
      </c>
      <c r="G71" s="141">
        <f t="shared" si="4"/>
        <v>26321.6</v>
      </c>
    </row>
    <row r="72" spans="1:7" ht="54.75" customHeight="1" hidden="1">
      <c r="A72" s="162" t="s">
        <v>294</v>
      </c>
      <c r="B72" s="112"/>
      <c r="C72" s="107" t="s">
        <v>295</v>
      </c>
      <c r="D72" s="108"/>
      <c r="E72" s="115">
        <f>E73</f>
        <v>631303</v>
      </c>
      <c r="F72" s="130" t="s">
        <v>296</v>
      </c>
      <c r="G72" s="141">
        <f t="shared" si="4"/>
        <v>620529.6</v>
      </c>
    </row>
    <row r="73" spans="1:7" ht="15.75" customHeight="1" hidden="1">
      <c r="A73" s="111" t="s">
        <v>209</v>
      </c>
      <c r="B73" s="112"/>
      <c r="C73" s="120" t="s">
        <v>297</v>
      </c>
      <c r="D73" s="121"/>
      <c r="E73" s="114">
        <f>E74</f>
        <v>631303</v>
      </c>
      <c r="F73" s="163" t="s">
        <v>255</v>
      </c>
      <c r="G73" s="141">
        <f t="shared" si="4"/>
        <v>631303</v>
      </c>
    </row>
    <row r="74" spans="1:7" ht="15.75" customHeight="1" hidden="1">
      <c r="A74" s="111" t="s">
        <v>211</v>
      </c>
      <c r="B74" s="112"/>
      <c r="C74" s="113" t="s">
        <v>283</v>
      </c>
      <c r="D74" s="113"/>
      <c r="E74" s="114">
        <f>E75+E77</f>
        <v>631303</v>
      </c>
      <c r="F74" s="127" t="s">
        <v>255</v>
      </c>
      <c r="G74" s="141">
        <f t="shared" si="4"/>
        <v>631303</v>
      </c>
    </row>
    <row r="75" spans="1:7" ht="15.75" customHeight="1" hidden="1">
      <c r="A75" s="111" t="s">
        <v>213</v>
      </c>
      <c r="B75" s="112"/>
      <c r="C75" s="113" t="s">
        <v>298</v>
      </c>
      <c r="D75" s="113"/>
      <c r="E75" s="114">
        <v>484872</v>
      </c>
      <c r="F75" s="127" t="s">
        <v>255</v>
      </c>
      <c r="G75" s="141">
        <f t="shared" si="4"/>
        <v>484872</v>
      </c>
    </row>
    <row r="76" spans="1:7" ht="15.75" customHeight="1" hidden="1">
      <c r="A76" s="111" t="s">
        <v>223</v>
      </c>
      <c r="B76" s="112"/>
      <c r="C76" s="120" t="s">
        <v>299</v>
      </c>
      <c r="D76" s="121"/>
      <c r="E76" s="114">
        <v>0</v>
      </c>
      <c r="F76" s="127" t="s">
        <v>255</v>
      </c>
      <c r="G76" s="141">
        <f t="shared" si="4"/>
        <v>0</v>
      </c>
    </row>
    <row r="77" spans="1:7" ht="27.75" customHeight="1" hidden="1">
      <c r="A77" s="162" t="s">
        <v>216</v>
      </c>
      <c r="B77" s="164"/>
      <c r="C77" s="165" t="s">
        <v>300</v>
      </c>
      <c r="D77" s="165"/>
      <c r="E77" s="114">
        <v>146431</v>
      </c>
      <c r="F77" s="127" t="s">
        <v>255</v>
      </c>
      <c r="G77" s="141">
        <f t="shared" si="4"/>
        <v>146431</v>
      </c>
    </row>
    <row r="78" spans="1:7" ht="15.75" customHeight="1">
      <c r="A78" s="166" t="s">
        <v>301</v>
      </c>
      <c r="B78" s="167"/>
      <c r="C78" s="168" t="s">
        <v>302</v>
      </c>
      <c r="D78" s="168"/>
      <c r="E78" s="169">
        <v>5000</v>
      </c>
      <c r="F78" s="127" t="s">
        <v>255</v>
      </c>
      <c r="G78" s="141">
        <f t="shared" si="4"/>
        <v>5000</v>
      </c>
    </row>
    <row r="79" spans="1:7" ht="15.75" customHeight="1">
      <c r="A79" s="111" t="s">
        <v>209</v>
      </c>
      <c r="B79" s="167"/>
      <c r="C79" s="170" t="s">
        <v>303</v>
      </c>
      <c r="D79" s="170"/>
      <c r="E79" s="169">
        <v>5000</v>
      </c>
      <c r="F79" s="127" t="s">
        <v>255</v>
      </c>
      <c r="G79" s="141">
        <f t="shared" si="4"/>
        <v>5000</v>
      </c>
    </row>
    <row r="80" spans="1:7" ht="15.75" customHeight="1">
      <c r="A80" s="111" t="s">
        <v>238</v>
      </c>
      <c r="B80" s="167"/>
      <c r="C80" s="170" t="s">
        <v>304</v>
      </c>
      <c r="D80" s="170"/>
      <c r="E80" s="169">
        <v>5000</v>
      </c>
      <c r="F80" s="127" t="s">
        <v>255</v>
      </c>
      <c r="G80" s="141">
        <f t="shared" si="4"/>
        <v>5000</v>
      </c>
    </row>
    <row r="81" spans="1:7" ht="21.75" customHeight="1">
      <c r="A81" s="166" t="s">
        <v>301</v>
      </c>
      <c r="B81" s="171"/>
      <c r="C81" s="172" t="s">
        <v>305</v>
      </c>
      <c r="D81" s="172"/>
      <c r="E81" s="100">
        <f>E82</f>
        <v>955</v>
      </c>
      <c r="F81" s="100">
        <f>F82</f>
        <v>841</v>
      </c>
      <c r="G81" s="141">
        <f t="shared" si="4"/>
        <v>114</v>
      </c>
    </row>
    <row r="82" spans="1:7" ht="20.25" customHeight="1">
      <c r="A82" s="111" t="s">
        <v>209</v>
      </c>
      <c r="B82" s="112"/>
      <c r="C82" s="113" t="s">
        <v>306</v>
      </c>
      <c r="D82" s="113"/>
      <c r="E82" s="114">
        <f>E83</f>
        <v>955</v>
      </c>
      <c r="F82" s="114">
        <f>F83</f>
        <v>841</v>
      </c>
      <c r="G82" s="141">
        <f t="shared" si="4"/>
        <v>114</v>
      </c>
    </row>
    <row r="83" spans="1:7" ht="16.5" customHeight="1">
      <c r="A83" s="111" t="s">
        <v>238</v>
      </c>
      <c r="B83" s="112"/>
      <c r="C83" s="113" t="s">
        <v>307</v>
      </c>
      <c r="D83" s="113"/>
      <c r="E83" s="114">
        <v>955</v>
      </c>
      <c r="F83" s="114">
        <v>841</v>
      </c>
      <c r="G83" s="141">
        <f t="shared" si="4"/>
        <v>114</v>
      </c>
    </row>
    <row r="84" spans="1:7" ht="15" customHeight="1">
      <c r="A84" s="96" t="s">
        <v>301</v>
      </c>
      <c r="B84" s="97"/>
      <c r="C84" s="98" t="s">
        <v>308</v>
      </c>
      <c r="D84" s="98"/>
      <c r="E84" s="100">
        <v>0</v>
      </c>
      <c r="F84" s="127" t="s">
        <v>255</v>
      </c>
      <c r="G84" s="141">
        <f t="shared" si="4"/>
        <v>0</v>
      </c>
    </row>
    <row r="85" spans="1:7" ht="16.5" customHeight="1" hidden="1">
      <c r="A85" s="111" t="s">
        <v>258</v>
      </c>
      <c r="B85" s="112"/>
      <c r="C85" s="113" t="s">
        <v>309</v>
      </c>
      <c r="D85" s="113"/>
      <c r="E85" s="114">
        <v>0</v>
      </c>
      <c r="F85" s="127" t="s">
        <v>255</v>
      </c>
      <c r="G85" s="141">
        <f t="shared" si="4"/>
        <v>0</v>
      </c>
    </row>
    <row r="86" spans="1:7" ht="22.5" customHeight="1" hidden="1">
      <c r="A86" s="111" t="s">
        <v>310</v>
      </c>
      <c r="B86" s="112"/>
      <c r="C86" s="113" t="s">
        <v>311</v>
      </c>
      <c r="D86" s="113"/>
      <c r="E86" s="114">
        <v>0</v>
      </c>
      <c r="F86" s="127" t="s">
        <v>255</v>
      </c>
      <c r="G86" s="141">
        <f t="shared" si="4"/>
        <v>0</v>
      </c>
    </row>
    <row r="87" spans="1:7" ht="12.75" customHeight="1">
      <c r="A87" s="111" t="s">
        <v>211</v>
      </c>
      <c r="B87" s="112"/>
      <c r="C87" s="173" t="s">
        <v>312</v>
      </c>
      <c r="D87" s="174"/>
      <c r="E87" s="100">
        <f>SUM(E88:E89)</f>
        <v>3652</v>
      </c>
      <c r="F87" s="175" t="s">
        <v>255</v>
      </c>
      <c r="G87" s="141">
        <f t="shared" si="4"/>
        <v>3652</v>
      </c>
    </row>
    <row r="88" spans="1:7" ht="12.75" customHeight="1">
      <c r="A88" s="111" t="s">
        <v>213</v>
      </c>
      <c r="B88" s="112"/>
      <c r="C88" s="176" t="s">
        <v>313</v>
      </c>
      <c r="D88" s="177"/>
      <c r="E88" s="114">
        <f>2688+116.74</f>
        <v>2804.74</v>
      </c>
      <c r="F88" s="127" t="s">
        <v>255</v>
      </c>
      <c r="G88" s="141">
        <f t="shared" si="4"/>
        <v>2804.74</v>
      </c>
    </row>
    <row r="89" spans="1:7" ht="12.75" customHeight="1">
      <c r="A89" s="111" t="s">
        <v>216</v>
      </c>
      <c r="B89" s="112"/>
      <c r="C89" s="176" t="s">
        <v>314</v>
      </c>
      <c r="D89" s="177"/>
      <c r="E89" s="114">
        <f>812+35.26</f>
        <v>847.26</v>
      </c>
      <c r="F89" s="127" t="s">
        <v>255</v>
      </c>
      <c r="G89" s="141">
        <f t="shared" si="4"/>
        <v>847.26</v>
      </c>
    </row>
    <row r="90" spans="1:7" ht="17.25" customHeight="1">
      <c r="A90" s="96" t="s">
        <v>301</v>
      </c>
      <c r="B90" s="97"/>
      <c r="C90" s="107" t="s">
        <v>315</v>
      </c>
      <c r="D90" s="108"/>
      <c r="E90" s="100">
        <f>E91</f>
        <v>1200</v>
      </c>
      <c r="F90" s="178" t="s">
        <v>255</v>
      </c>
      <c r="G90" s="179">
        <f>G91</f>
        <v>1200</v>
      </c>
    </row>
    <row r="91" spans="1:7" ht="12.75">
      <c r="A91" s="111" t="s">
        <v>258</v>
      </c>
      <c r="B91" s="112"/>
      <c r="C91" s="113" t="s">
        <v>316</v>
      </c>
      <c r="D91" s="113"/>
      <c r="E91" s="114">
        <f>E92</f>
        <v>1200</v>
      </c>
      <c r="F91" s="127" t="s">
        <v>255</v>
      </c>
      <c r="G91" s="123">
        <f>G92</f>
        <v>1200</v>
      </c>
    </row>
    <row r="92" spans="1:7" ht="15" customHeight="1">
      <c r="A92" s="111" t="s">
        <v>310</v>
      </c>
      <c r="B92" s="112"/>
      <c r="C92" s="113" t="s">
        <v>317</v>
      </c>
      <c r="D92" s="113"/>
      <c r="E92" s="114">
        <v>1200</v>
      </c>
      <c r="F92" s="127" t="s">
        <v>255</v>
      </c>
      <c r="G92" s="123">
        <f>E92-F92</f>
        <v>1200</v>
      </c>
    </row>
    <row r="93" spans="1:7" ht="28.5" customHeight="1">
      <c r="A93" s="96" t="s">
        <v>318</v>
      </c>
      <c r="B93" s="97"/>
      <c r="C93" s="98" t="s">
        <v>319</v>
      </c>
      <c r="D93" s="98"/>
      <c r="E93" s="100">
        <f aca="true" t="shared" si="5" ref="E93:G94">E94</f>
        <v>107940</v>
      </c>
      <c r="F93" s="100">
        <f t="shared" si="5"/>
        <v>59378.11</v>
      </c>
      <c r="G93" s="126">
        <f t="shared" si="5"/>
        <v>48561.89</v>
      </c>
    </row>
    <row r="94" spans="1:7" ht="16.5" customHeight="1">
      <c r="A94" s="111" t="s">
        <v>209</v>
      </c>
      <c r="B94" s="112"/>
      <c r="C94" s="113" t="s">
        <v>320</v>
      </c>
      <c r="D94" s="113"/>
      <c r="E94" s="114">
        <f t="shared" si="5"/>
        <v>107940</v>
      </c>
      <c r="F94" s="114">
        <f t="shared" si="5"/>
        <v>59378.11</v>
      </c>
      <c r="G94" s="123">
        <f t="shared" si="5"/>
        <v>48561.89</v>
      </c>
    </row>
    <row r="95" spans="1:7" ht="27" customHeight="1">
      <c r="A95" s="111" t="s">
        <v>211</v>
      </c>
      <c r="B95" s="112"/>
      <c r="C95" s="113" t="s">
        <v>321</v>
      </c>
      <c r="D95" s="113"/>
      <c r="E95" s="114">
        <f>E96+E97</f>
        <v>107940</v>
      </c>
      <c r="F95" s="114">
        <f>F97+F96</f>
        <v>59378.11</v>
      </c>
      <c r="G95" s="123">
        <f>G96+G97</f>
        <v>48561.89</v>
      </c>
    </row>
    <row r="96" spans="1:7" ht="15.75" customHeight="1">
      <c r="A96" s="111" t="s">
        <v>213</v>
      </c>
      <c r="B96" s="112"/>
      <c r="C96" s="113" t="s">
        <v>322</v>
      </c>
      <c r="D96" s="113"/>
      <c r="E96" s="114">
        <v>82903</v>
      </c>
      <c r="F96" s="115">
        <v>45605.33</v>
      </c>
      <c r="G96" s="123">
        <f aca="true" t="shared" si="6" ref="G96:G103">E96-F96</f>
        <v>37297.67</v>
      </c>
    </row>
    <row r="97" spans="1:7" ht="21" customHeight="1">
      <c r="A97" s="111" t="s">
        <v>216</v>
      </c>
      <c r="B97" s="112"/>
      <c r="C97" s="113" t="s">
        <v>323</v>
      </c>
      <c r="D97" s="113"/>
      <c r="E97" s="114">
        <v>25037</v>
      </c>
      <c r="F97" s="115">
        <v>13772.78</v>
      </c>
      <c r="G97" s="123">
        <f t="shared" si="6"/>
        <v>11264.22</v>
      </c>
    </row>
    <row r="98" spans="1:7" ht="21.75" customHeight="1">
      <c r="A98" s="96" t="s">
        <v>318</v>
      </c>
      <c r="B98" s="97"/>
      <c r="C98" s="98" t="s">
        <v>324</v>
      </c>
      <c r="D98" s="98"/>
      <c r="E98" s="100">
        <f>E99+E101</f>
        <v>14840</v>
      </c>
      <c r="F98" s="180">
        <v>0</v>
      </c>
      <c r="G98" s="126">
        <f t="shared" si="6"/>
        <v>14840</v>
      </c>
    </row>
    <row r="99" spans="1:7" ht="0.75" customHeight="1" hidden="1">
      <c r="A99" s="111" t="s">
        <v>209</v>
      </c>
      <c r="B99" s="112"/>
      <c r="C99" s="113" t="s">
        <v>325</v>
      </c>
      <c r="D99" s="113"/>
      <c r="E99" s="114">
        <v>0</v>
      </c>
      <c r="F99" s="127" t="s">
        <v>237</v>
      </c>
      <c r="G99" s="123">
        <f t="shared" si="6"/>
        <v>0</v>
      </c>
    </row>
    <row r="100" spans="1:7" ht="15.75" customHeight="1" hidden="1">
      <c r="A100" s="181" t="s">
        <v>326</v>
      </c>
      <c r="B100" s="112"/>
      <c r="C100" s="113" t="s">
        <v>327</v>
      </c>
      <c r="D100" s="113"/>
      <c r="E100" s="114">
        <v>0</v>
      </c>
      <c r="F100" s="127" t="s">
        <v>255</v>
      </c>
      <c r="G100" s="123">
        <f t="shared" si="6"/>
        <v>0</v>
      </c>
    </row>
    <row r="101" spans="1:7" ht="16.5" customHeight="1">
      <c r="A101" s="111" t="s">
        <v>258</v>
      </c>
      <c r="B101" s="112"/>
      <c r="C101" s="113" t="s">
        <v>328</v>
      </c>
      <c r="D101" s="113"/>
      <c r="E101" s="114">
        <v>14840</v>
      </c>
      <c r="F101" s="182" t="s">
        <v>255</v>
      </c>
      <c r="G101" s="123">
        <f t="shared" si="6"/>
        <v>14840</v>
      </c>
    </row>
    <row r="102" spans="1:7" ht="16.5" customHeight="1">
      <c r="A102" s="111" t="s">
        <v>260</v>
      </c>
      <c r="B102" s="112"/>
      <c r="C102" s="113" t="s">
        <v>329</v>
      </c>
      <c r="D102" s="113"/>
      <c r="E102" s="114">
        <v>0</v>
      </c>
      <c r="F102" s="182" t="s">
        <v>255</v>
      </c>
      <c r="G102" s="123">
        <f t="shared" si="6"/>
        <v>0</v>
      </c>
    </row>
    <row r="103" spans="1:7" ht="32.25" customHeight="1">
      <c r="A103" s="111" t="s">
        <v>310</v>
      </c>
      <c r="B103" s="112"/>
      <c r="C103" s="113" t="s">
        <v>330</v>
      </c>
      <c r="D103" s="113"/>
      <c r="E103" s="114">
        <v>14840</v>
      </c>
      <c r="F103" s="182" t="s">
        <v>255</v>
      </c>
      <c r="G103" s="123">
        <f t="shared" si="6"/>
        <v>14840</v>
      </c>
    </row>
    <row r="104" spans="1:7" ht="57" customHeight="1" hidden="1">
      <c r="A104" s="96" t="s">
        <v>331</v>
      </c>
      <c r="B104" s="112"/>
      <c r="C104" s="107" t="s">
        <v>332</v>
      </c>
      <c r="D104" s="108"/>
      <c r="E104" s="100"/>
      <c r="F104" s="180">
        <f>SUM(F105+F112+F113)</f>
        <v>0</v>
      </c>
      <c r="G104" s="123">
        <f aca="true" t="shared" si="7" ref="G104:G140">E104-F104</f>
        <v>0</v>
      </c>
    </row>
    <row r="105" spans="1:7" ht="19.5" customHeight="1" hidden="1">
      <c r="A105" s="111" t="s">
        <v>209</v>
      </c>
      <c r="B105" s="112"/>
      <c r="C105" s="113" t="s">
        <v>333</v>
      </c>
      <c r="D105" s="113"/>
      <c r="E105" s="114">
        <f>E106</f>
        <v>0</v>
      </c>
      <c r="F105" s="142">
        <f>F106</f>
        <v>0</v>
      </c>
      <c r="G105" s="123">
        <f t="shared" si="7"/>
        <v>0</v>
      </c>
    </row>
    <row r="106" spans="1:7" ht="16.5" customHeight="1" hidden="1">
      <c r="A106" s="111" t="s">
        <v>243</v>
      </c>
      <c r="B106" s="112"/>
      <c r="C106" s="113" t="s">
        <v>334</v>
      </c>
      <c r="D106" s="113"/>
      <c r="E106" s="114">
        <v>0</v>
      </c>
      <c r="F106" s="142">
        <v>0</v>
      </c>
      <c r="G106" s="123">
        <f t="shared" si="7"/>
        <v>0</v>
      </c>
    </row>
    <row r="107" spans="1:7" ht="25.5" hidden="1">
      <c r="A107" s="111" t="s">
        <v>248</v>
      </c>
      <c r="B107" s="112"/>
      <c r="C107" s="113" t="s">
        <v>335</v>
      </c>
      <c r="D107" s="113"/>
      <c r="E107" s="114">
        <v>0</v>
      </c>
      <c r="F107" s="127" t="s">
        <v>237</v>
      </c>
      <c r="G107" s="123">
        <f t="shared" si="7"/>
        <v>0</v>
      </c>
    </row>
    <row r="108" spans="1:7" ht="15.75" customHeight="1" hidden="1">
      <c r="A108" s="111" t="s">
        <v>250</v>
      </c>
      <c r="B108" s="112"/>
      <c r="C108" s="113" t="s">
        <v>336</v>
      </c>
      <c r="D108" s="113"/>
      <c r="E108" s="114">
        <v>0</v>
      </c>
      <c r="F108" s="142">
        <v>0</v>
      </c>
      <c r="G108" s="123">
        <f t="shared" si="7"/>
        <v>0</v>
      </c>
    </row>
    <row r="109" spans="1:7" ht="17.25" customHeight="1" hidden="1">
      <c r="A109" s="111" t="s">
        <v>238</v>
      </c>
      <c r="B109" s="112"/>
      <c r="C109" s="113" t="s">
        <v>337</v>
      </c>
      <c r="D109" s="113"/>
      <c r="E109" s="114">
        <v>0</v>
      </c>
      <c r="F109" s="127" t="s">
        <v>255</v>
      </c>
      <c r="G109" s="123">
        <f t="shared" si="7"/>
        <v>0</v>
      </c>
    </row>
    <row r="110" spans="1:7" ht="12.75" hidden="1">
      <c r="A110" s="111" t="s">
        <v>258</v>
      </c>
      <c r="B110" s="112"/>
      <c r="C110" s="113" t="s">
        <v>338</v>
      </c>
      <c r="D110" s="113"/>
      <c r="E110" s="114">
        <f>E111</f>
        <v>0</v>
      </c>
      <c r="F110" s="127" t="s">
        <v>237</v>
      </c>
      <c r="G110" s="123">
        <f t="shared" si="7"/>
        <v>0</v>
      </c>
    </row>
    <row r="111" spans="1:7" ht="20.25" customHeight="1" hidden="1">
      <c r="A111" s="162" t="s">
        <v>260</v>
      </c>
      <c r="B111" s="164"/>
      <c r="C111" s="165" t="s">
        <v>339</v>
      </c>
      <c r="D111" s="165"/>
      <c r="E111" s="104"/>
      <c r="F111" s="161" t="s">
        <v>237</v>
      </c>
      <c r="G111" s="123">
        <f t="shared" si="7"/>
        <v>0</v>
      </c>
    </row>
    <row r="112" spans="1:7" ht="17.25" customHeight="1" hidden="1">
      <c r="A112" s="111" t="s">
        <v>260</v>
      </c>
      <c r="B112" s="183"/>
      <c r="C112" s="184" t="s">
        <v>340</v>
      </c>
      <c r="D112" s="184"/>
      <c r="E112" s="139"/>
      <c r="F112" s="130" t="s">
        <v>255</v>
      </c>
      <c r="G112" s="123">
        <f t="shared" si="7"/>
        <v>0</v>
      </c>
    </row>
    <row r="113" spans="1:7" ht="3.75" customHeight="1" hidden="1">
      <c r="A113" s="162" t="s">
        <v>310</v>
      </c>
      <c r="B113" s="185"/>
      <c r="C113" s="184" t="s">
        <v>341</v>
      </c>
      <c r="D113" s="184"/>
      <c r="E113" s="186">
        <v>0</v>
      </c>
      <c r="F113" s="187" t="s">
        <v>255</v>
      </c>
      <c r="G113" s="123">
        <f t="shared" si="7"/>
        <v>0</v>
      </c>
    </row>
    <row r="114" spans="1:7" ht="35.25" customHeight="1">
      <c r="A114" s="167" t="s">
        <v>342</v>
      </c>
      <c r="B114" s="185"/>
      <c r="C114" s="107" t="s">
        <v>343</v>
      </c>
      <c r="D114" s="108"/>
      <c r="E114" s="188">
        <f>SUM(E115)+E118</f>
        <v>85000</v>
      </c>
      <c r="F114" s="189">
        <v>14590</v>
      </c>
      <c r="G114" s="123">
        <f t="shared" si="7"/>
        <v>70410</v>
      </c>
    </row>
    <row r="115" spans="1:7" ht="14.25" customHeight="1">
      <c r="A115" s="162" t="s">
        <v>243</v>
      </c>
      <c r="B115" s="185"/>
      <c r="C115" s="190" t="s">
        <v>344</v>
      </c>
      <c r="D115" s="191"/>
      <c r="E115" s="186">
        <f>E116+E117</f>
        <v>55000</v>
      </c>
      <c r="F115" s="187"/>
      <c r="G115" s="123">
        <f t="shared" si="7"/>
        <v>55000</v>
      </c>
    </row>
    <row r="116" spans="1:7" ht="14.25" customHeight="1">
      <c r="A116" s="111" t="s">
        <v>250</v>
      </c>
      <c r="B116" s="185"/>
      <c r="C116" s="152" t="s">
        <v>345</v>
      </c>
      <c r="D116" s="153"/>
      <c r="E116" s="186">
        <v>40000</v>
      </c>
      <c r="F116" s="187" t="s">
        <v>255</v>
      </c>
      <c r="G116" s="123">
        <f t="shared" si="7"/>
        <v>40000</v>
      </c>
    </row>
    <row r="117" spans="1:7" ht="14.25" customHeight="1">
      <c r="A117" s="162" t="s">
        <v>238</v>
      </c>
      <c r="B117" s="185"/>
      <c r="C117" s="192" t="s">
        <v>346</v>
      </c>
      <c r="D117" s="193"/>
      <c r="E117" s="186">
        <v>15000</v>
      </c>
      <c r="F117" s="187"/>
      <c r="G117" s="123">
        <f t="shared" si="7"/>
        <v>15000</v>
      </c>
    </row>
    <row r="118" spans="1:7" ht="16.5" customHeight="1">
      <c r="A118" s="162" t="s">
        <v>258</v>
      </c>
      <c r="B118" s="185"/>
      <c r="C118" s="192" t="s">
        <v>347</v>
      </c>
      <c r="D118" s="193"/>
      <c r="E118" s="186">
        <f>E120+E119</f>
        <v>30000</v>
      </c>
      <c r="F118" s="194">
        <v>14590</v>
      </c>
      <c r="G118" s="123">
        <f t="shared" si="7"/>
        <v>15410</v>
      </c>
    </row>
    <row r="119" spans="1:7" ht="18.75" customHeight="1">
      <c r="A119" s="162" t="s">
        <v>310</v>
      </c>
      <c r="B119" s="185"/>
      <c r="C119" s="144" t="s">
        <v>348</v>
      </c>
      <c r="D119" s="157"/>
      <c r="E119" s="186">
        <v>15000</v>
      </c>
      <c r="F119" s="187" t="s">
        <v>349</v>
      </c>
      <c r="G119" s="123">
        <f t="shared" si="7"/>
        <v>1810</v>
      </c>
    </row>
    <row r="120" spans="1:7" ht="18" customHeight="1">
      <c r="A120" s="162" t="s">
        <v>238</v>
      </c>
      <c r="B120" s="185"/>
      <c r="C120" s="120" t="s">
        <v>350</v>
      </c>
      <c r="D120" s="154"/>
      <c r="E120" s="186">
        <v>15000</v>
      </c>
      <c r="F120" s="187" t="s">
        <v>351</v>
      </c>
      <c r="G120" s="123">
        <f t="shared" si="7"/>
        <v>13600</v>
      </c>
    </row>
    <row r="121" spans="1:7" ht="31.5" customHeight="1" hidden="1">
      <c r="A121" s="195" t="s">
        <v>352</v>
      </c>
      <c r="B121" s="196"/>
      <c r="C121" s="197" t="s">
        <v>353</v>
      </c>
      <c r="D121" s="197"/>
      <c r="E121" s="198">
        <f>SUM(E122+E135)</f>
        <v>0</v>
      </c>
      <c r="F121" s="199">
        <f>F122+F135</f>
        <v>0</v>
      </c>
      <c r="G121" s="123">
        <f t="shared" si="7"/>
        <v>0</v>
      </c>
    </row>
    <row r="122" spans="1:7" ht="25.5" customHeight="1" hidden="1">
      <c r="A122" s="200" t="s">
        <v>209</v>
      </c>
      <c r="B122" s="201"/>
      <c r="C122" s="202" t="s">
        <v>354</v>
      </c>
      <c r="D122" s="203"/>
      <c r="E122" s="204">
        <f>SUM(E123)</f>
        <v>0</v>
      </c>
      <c r="F122" s="205" t="s">
        <v>255</v>
      </c>
      <c r="G122" s="123">
        <f t="shared" si="7"/>
        <v>0</v>
      </c>
    </row>
    <row r="123" spans="1:7" ht="25.5" customHeight="1" hidden="1">
      <c r="A123" s="111" t="s">
        <v>243</v>
      </c>
      <c r="B123" s="201"/>
      <c r="C123" s="202" t="s">
        <v>355</v>
      </c>
      <c r="D123" s="203"/>
      <c r="E123" s="204">
        <v>0</v>
      </c>
      <c r="F123" s="205" t="s">
        <v>255</v>
      </c>
      <c r="G123" s="123">
        <f t="shared" si="7"/>
        <v>0</v>
      </c>
    </row>
    <row r="124" spans="1:7" ht="25.5" customHeight="1" hidden="1">
      <c r="A124" s="111" t="s">
        <v>250</v>
      </c>
      <c r="B124" s="201"/>
      <c r="C124" s="202" t="s">
        <v>356</v>
      </c>
      <c r="D124" s="203"/>
      <c r="E124" s="204">
        <v>0</v>
      </c>
      <c r="F124" s="205" t="s">
        <v>255</v>
      </c>
      <c r="G124" s="123">
        <f t="shared" si="7"/>
        <v>0</v>
      </c>
    </row>
    <row r="125" spans="1:7" ht="25.5" customHeight="1" hidden="1">
      <c r="A125" s="111" t="s">
        <v>238</v>
      </c>
      <c r="B125" s="201"/>
      <c r="C125" s="202" t="s">
        <v>357</v>
      </c>
      <c r="D125" s="203"/>
      <c r="E125" s="204">
        <v>0</v>
      </c>
      <c r="F125" s="205" t="s">
        <v>255</v>
      </c>
      <c r="G125" s="123">
        <f t="shared" si="7"/>
        <v>0</v>
      </c>
    </row>
    <row r="126" spans="1:7" ht="29.25" customHeight="1" hidden="1">
      <c r="A126" s="206" t="s">
        <v>243</v>
      </c>
      <c r="B126" s="207"/>
      <c r="C126" s="208" t="s">
        <v>358</v>
      </c>
      <c r="D126" s="209"/>
      <c r="E126" s="114">
        <f>E127+E128</f>
        <v>0</v>
      </c>
      <c r="F126" s="182" t="s">
        <v>237</v>
      </c>
      <c r="G126" s="123">
        <f t="shared" si="7"/>
        <v>0</v>
      </c>
    </row>
    <row r="127" spans="1:7" ht="24.75" customHeight="1" hidden="1">
      <c r="A127" s="206" t="s">
        <v>250</v>
      </c>
      <c r="B127" s="207"/>
      <c r="C127" s="210" t="s">
        <v>359</v>
      </c>
      <c r="D127" s="210"/>
      <c r="E127" s="114"/>
      <c r="F127" s="182" t="s">
        <v>237</v>
      </c>
      <c r="G127" s="123">
        <f t="shared" si="7"/>
        <v>0</v>
      </c>
    </row>
    <row r="128" spans="1:7" ht="18" customHeight="1" hidden="1">
      <c r="A128" s="206" t="s">
        <v>238</v>
      </c>
      <c r="B128" s="207"/>
      <c r="C128" s="210" t="s">
        <v>360</v>
      </c>
      <c r="D128" s="210"/>
      <c r="E128" s="114"/>
      <c r="F128" s="211" t="str">
        <f>F129</f>
        <v>0,00</v>
      </c>
      <c r="G128" s="123">
        <f t="shared" si="7"/>
        <v>0</v>
      </c>
    </row>
    <row r="129" spans="1:7" ht="21" customHeight="1" hidden="1">
      <c r="A129" s="206" t="s">
        <v>253</v>
      </c>
      <c r="B129" s="207"/>
      <c r="C129" s="210" t="s">
        <v>361</v>
      </c>
      <c r="D129" s="210"/>
      <c r="E129" s="114"/>
      <c r="F129" s="182" t="s">
        <v>237</v>
      </c>
      <c r="G129" s="123">
        <f t="shared" si="7"/>
        <v>0</v>
      </c>
    </row>
    <row r="130" spans="1:7" ht="20.25" customHeight="1" hidden="1">
      <c r="A130" s="206" t="s">
        <v>258</v>
      </c>
      <c r="B130" s="207"/>
      <c r="C130" s="210" t="s">
        <v>362</v>
      </c>
      <c r="D130" s="210"/>
      <c r="E130" s="114">
        <f>E131</f>
        <v>0</v>
      </c>
      <c r="F130" s="211" t="str">
        <f>F131</f>
        <v>0,00</v>
      </c>
      <c r="G130" s="123">
        <f t="shared" si="7"/>
        <v>0</v>
      </c>
    </row>
    <row r="131" spans="1:7" ht="21" customHeight="1" hidden="1">
      <c r="A131" s="206" t="s">
        <v>260</v>
      </c>
      <c r="B131" s="207"/>
      <c r="C131" s="210" t="s">
        <v>363</v>
      </c>
      <c r="D131" s="210"/>
      <c r="E131" s="104"/>
      <c r="F131" s="212" t="s">
        <v>237</v>
      </c>
      <c r="G131" s="123">
        <f t="shared" si="7"/>
        <v>0</v>
      </c>
    </row>
    <row r="132" spans="1:7" ht="34.5" customHeight="1" hidden="1">
      <c r="A132" s="195" t="s">
        <v>352</v>
      </c>
      <c r="B132" s="213"/>
      <c r="C132" s="214" t="s">
        <v>353</v>
      </c>
      <c r="D132" s="215"/>
      <c r="E132" s="100">
        <f>E133</f>
        <v>0</v>
      </c>
      <c r="F132" s="216" t="s">
        <v>255</v>
      </c>
      <c r="G132" s="123">
        <f t="shared" si="7"/>
        <v>0</v>
      </c>
    </row>
    <row r="133" spans="1:7" ht="24.75" customHeight="1" hidden="1">
      <c r="A133" s="206" t="s">
        <v>258</v>
      </c>
      <c r="B133" s="207"/>
      <c r="C133" s="217" t="s">
        <v>364</v>
      </c>
      <c r="D133" s="217"/>
      <c r="E133" s="104">
        <f>E134</f>
        <v>0</v>
      </c>
      <c r="F133" s="218">
        <v>0</v>
      </c>
      <c r="G133" s="123">
        <f t="shared" si="7"/>
        <v>0</v>
      </c>
    </row>
    <row r="134" spans="1:7" ht="18" customHeight="1" hidden="1">
      <c r="A134" s="219" t="s">
        <v>260</v>
      </c>
      <c r="B134" s="220"/>
      <c r="C134" s="221" t="s">
        <v>356</v>
      </c>
      <c r="D134" s="221"/>
      <c r="E134" s="186">
        <v>0</v>
      </c>
      <c r="F134" s="222" t="s">
        <v>255</v>
      </c>
      <c r="G134" s="123">
        <f t="shared" si="7"/>
        <v>0</v>
      </c>
    </row>
    <row r="135" spans="1:7" ht="27" customHeight="1" hidden="1">
      <c r="A135" s="162" t="s">
        <v>209</v>
      </c>
      <c r="B135" s="164"/>
      <c r="C135" s="190" t="s">
        <v>365</v>
      </c>
      <c r="D135" s="191"/>
      <c r="E135" s="186">
        <v>0</v>
      </c>
      <c r="F135" s="223">
        <v>0</v>
      </c>
      <c r="G135" s="123">
        <f t="shared" si="7"/>
        <v>0</v>
      </c>
    </row>
    <row r="136" spans="1:7" ht="21" customHeight="1" hidden="1">
      <c r="A136" s="111" t="s">
        <v>310</v>
      </c>
      <c r="B136" s="224"/>
      <c r="C136" s="152" t="s">
        <v>366</v>
      </c>
      <c r="D136" s="153"/>
      <c r="E136" s="186">
        <v>0</v>
      </c>
      <c r="F136" s="222" t="s">
        <v>255</v>
      </c>
      <c r="G136" s="123">
        <f t="shared" si="7"/>
        <v>0</v>
      </c>
    </row>
    <row r="137" spans="1:7" ht="18.75" customHeight="1" hidden="1">
      <c r="A137" s="111" t="s">
        <v>310</v>
      </c>
      <c r="B137" s="224"/>
      <c r="C137" s="120" t="s">
        <v>367</v>
      </c>
      <c r="D137" s="154"/>
      <c r="E137" s="186">
        <v>0</v>
      </c>
      <c r="F137" s="225"/>
      <c r="G137" s="123">
        <f t="shared" si="7"/>
        <v>0</v>
      </c>
    </row>
    <row r="138" spans="1:7" ht="28.5" customHeight="1">
      <c r="A138" s="111" t="s">
        <v>331</v>
      </c>
      <c r="B138" s="224"/>
      <c r="C138" s="226" t="s">
        <v>368</v>
      </c>
      <c r="D138" s="227"/>
      <c r="E138" s="186">
        <f>E139</f>
        <v>79895</v>
      </c>
      <c r="F138" s="228" t="s">
        <v>369</v>
      </c>
      <c r="G138" s="123">
        <f t="shared" si="7"/>
        <v>44718.31</v>
      </c>
    </row>
    <row r="139" spans="1:7" ht="24" customHeight="1">
      <c r="A139" s="162" t="s">
        <v>243</v>
      </c>
      <c r="B139" s="224"/>
      <c r="C139" s="192" t="s">
        <v>370</v>
      </c>
      <c r="D139" s="193"/>
      <c r="E139" s="186">
        <f>E140</f>
        <v>79895</v>
      </c>
      <c r="F139" s="225" t="s">
        <v>369</v>
      </c>
      <c r="G139" s="123">
        <f t="shared" si="7"/>
        <v>44718.31</v>
      </c>
    </row>
    <row r="140" spans="1:7" ht="27.75" customHeight="1">
      <c r="A140" s="111" t="s">
        <v>250</v>
      </c>
      <c r="B140" s="229"/>
      <c r="C140" s="192" t="s">
        <v>371</v>
      </c>
      <c r="D140" s="193"/>
      <c r="E140" s="139">
        <v>79895</v>
      </c>
      <c r="F140" s="230" t="s">
        <v>369</v>
      </c>
      <c r="G140" s="123">
        <f t="shared" si="7"/>
        <v>44718.31</v>
      </c>
    </row>
    <row r="141" spans="1:7" ht="18" customHeight="1" hidden="1">
      <c r="A141" s="195" t="s">
        <v>352</v>
      </c>
      <c r="B141" s="231"/>
      <c r="C141" s="232" t="s">
        <v>372</v>
      </c>
      <c r="D141" s="233"/>
      <c r="E141" s="198">
        <v>0</v>
      </c>
      <c r="F141" s="234" t="s">
        <v>255</v>
      </c>
      <c r="G141" s="123">
        <f aca="true" t="shared" si="8" ref="G141:G160">E141-F141</f>
        <v>0</v>
      </c>
    </row>
    <row r="142" spans="1:7" ht="27" customHeight="1" hidden="1">
      <c r="A142" s="200" t="s">
        <v>209</v>
      </c>
      <c r="B142" s="231"/>
      <c r="C142" s="235" t="s">
        <v>373</v>
      </c>
      <c r="D142" s="236"/>
      <c r="E142" s="139">
        <v>0</v>
      </c>
      <c r="F142" s="237" t="s">
        <v>255</v>
      </c>
      <c r="G142" s="123">
        <f t="shared" si="8"/>
        <v>0</v>
      </c>
    </row>
    <row r="143" spans="1:7" ht="19.5" customHeight="1" hidden="1">
      <c r="A143" s="111" t="s">
        <v>243</v>
      </c>
      <c r="B143" s="231"/>
      <c r="C143" s="235" t="s">
        <v>374</v>
      </c>
      <c r="D143" s="236"/>
      <c r="E143" s="139">
        <v>0</v>
      </c>
      <c r="F143" s="237" t="s">
        <v>255</v>
      </c>
      <c r="G143" s="123">
        <f t="shared" si="8"/>
        <v>0</v>
      </c>
    </row>
    <row r="144" spans="1:7" ht="18.75" customHeight="1" hidden="1">
      <c r="A144" s="111" t="s">
        <v>250</v>
      </c>
      <c r="B144" s="231"/>
      <c r="C144" s="235" t="s">
        <v>375</v>
      </c>
      <c r="D144" s="236"/>
      <c r="E144" s="139">
        <v>0</v>
      </c>
      <c r="F144" s="237" t="s">
        <v>255</v>
      </c>
      <c r="G144" s="123">
        <f t="shared" si="8"/>
        <v>0</v>
      </c>
    </row>
    <row r="145" spans="1:7" ht="18.75" customHeight="1" hidden="1">
      <c r="A145" s="238" t="s">
        <v>376</v>
      </c>
      <c r="B145" s="239"/>
      <c r="C145" s="240" t="s">
        <v>377</v>
      </c>
      <c r="D145" s="240"/>
      <c r="E145" s="241">
        <f aca="true" t="shared" si="9" ref="E145:F147">E146</f>
        <v>0</v>
      </c>
      <c r="F145" s="141">
        <f t="shared" si="9"/>
        <v>0</v>
      </c>
      <c r="G145" s="123">
        <f t="shared" si="8"/>
        <v>0</v>
      </c>
    </row>
    <row r="146" spans="1:7" ht="21.75" customHeight="1" hidden="1">
      <c r="A146" s="111" t="s">
        <v>209</v>
      </c>
      <c r="B146" s="112"/>
      <c r="C146" s="152" t="s">
        <v>378</v>
      </c>
      <c r="D146" s="242"/>
      <c r="E146" s="204">
        <f t="shared" si="9"/>
        <v>0</v>
      </c>
      <c r="F146" s="243">
        <f t="shared" si="9"/>
        <v>0</v>
      </c>
      <c r="G146" s="123">
        <f t="shared" si="8"/>
        <v>0</v>
      </c>
    </row>
    <row r="147" spans="1:7" ht="18.75" customHeight="1" hidden="1">
      <c r="A147" s="111" t="s">
        <v>243</v>
      </c>
      <c r="B147" s="112"/>
      <c r="C147" s="120" t="s">
        <v>379</v>
      </c>
      <c r="D147" s="121"/>
      <c r="E147" s="114">
        <f t="shared" si="9"/>
        <v>0</v>
      </c>
      <c r="F147" s="142">
        <v>0</v>
      </c>
      <c r="G147" s="123">
        <f t="shared" si="8"/>
        <v>0</v>
      </c>
    </row>
    <row r="148" spans="1:7" ht="27" customHeight="1" hidden="1">
      <c r="A148" s="111" t="s">
        <v>238</v>
      </c>
      <c r="B148" s="112"/>
      <c r="C148" s="120" t="s">
        <v>380</v>
      </c>
      <c r="D148" s="121"/>
      <c r="E148" s="114"/>
      <c r="F148" s="142">
        <v>0</v>
      </c>
      <c r="G148" s="123">
        <f t="shared" si="8"/>
        <v>0</v>
      </c>
    </row>
    <row r="149" spans="1:7" ht="16.5" customHeight="1" hidden="1">
      <c r="A149" s="96" t="s">
        <v>381</v>
      </c>
      <c r="B149" s="112"/>
      <c r="C149" s="107" t="s">
        <v>382</v>
      </c>
      <c r="D149" s="108"/>
      <c r="E149" s="100">
        <v>0</v>
      </c>
      <c r="F149" s="100">
        <v>0</v>
      </c>
      <c r="G149" s="123">
        <f t="shared" si="8"/>
        <v>0</v>
      </c>
    </row>
    <row r="150" spans="1:7" ht="27" customHeight="1" hidden="1">
      <c r="A150" s="96" t="s">
        <v>383</v>
      </c>
      <c r="B150" s="97"/>
      <c r="C150" s="165" t="s">
        <v>384</v>
      </c>
      <c r="D150" s="165"/>
      <c r="E150" s="100">
        <f>SUM(E151+E154)</f>
        <v>0</v>
      </c>
      <c r="F150" s="244">
        <v>0</v>
      </c>
      <c r="G150" s="123">
        <f t="shared" si="8"/>
        <v>0</v>
      </c>
    </row>
    <row r="151" spans="1:7" ht="15.75" customHeight="1" hidden="1">
      <c r="A151" s="200" t="s">
        <v>209</v>
      </c>
      <c r="B151" s="231"/>
      <c r="C151" s="235" t="s">
        <v>385</v>
      </c>
      <c r="D151" s="236"/>
      <c r="E151" s="139">
        <v>0</v>
      </c>
      <c r="F151" s="237" t="s">
        <v>255</v>
      </c>
      <c r="G151" s="123">
        <f t="shared" si="8"/>
        <v>0</v>
      </c>
    </row>
    <row r="152" spans="1:7" ht="9" customHeight="1" hidden="1">
      <c r="A152" s="111" t="s">
        <v>243</v>
      </c>
      <c r="B152" s="231"/>
      <c r="C152" s="245" t="s">
        <v>386</v>
      </c>
      <c r="D152" s="246"/>
      <c r="E152" s="139">
        <v>0</v>
      </c>
      <c r="F152" s="237" t="s">
        <v>255</v>
      </c>
      <c r="G152" s="123">
        <f t="shared" si="8"/>
        <v>0</v>
      </c>
    </row>
    <row r="153" spans="1:7" ht="21" customHeight="1" hidden="1">
      <c r="A153" s="111" t="s">
        <v>250</v>
      </c>
      <c r="B153" s="231"/>
      <c r="C153" s="247" t="s">
        <v>387</v>
      </c>
      <c r="D153" s="248"/>
      <c r="E153" s="139">
        <v>0</v>
      </c>
      <c r="F153" s="237" t="s">
        <v>255</v>
      </c>
      <c r="G153" s="123">
        <f t="shared" si="8"/>
        <v>0</v>
      </c>
    </row>
    <row r="154" spans="1:7" ht="16.5" customHeight="1" hidden="1">
      <c r="A154" s="162" t="s">
        <v>209</v>
      </c>
      <c r="B154" s="164"/>
      <c r="C154" s="120" t="s">
        <v>388</v>
      </c>
      <c r="D154" s="121"/>
      <c r="E154" s="104">
        <v>0</v>
      </c>
      <c r="F154" s="249">
        <v>0</v>
      </c>
      <c r="G154" s="123">
        <f t="shared" si="8"/>
        <v>0</v>
      </c>
    </row>
    <row r="155" spans="1:7" ht="24" customHeight="1" hidden="1">
      <c r="A155" s="219" t="s">
        <v>260</v>
      </c>
      <c r="B155" s="164"/>
      <c r="C155" s="165" t="s">
        <v>389</v>
      </c>
      <c r="D155" s="165"/>
      <c r="E155" s="104">
        <v>0</v>
      </c>
      <c r="F155" s="250">
        <v>0</v>
      </c>
      <c r="G155" s="123">
        <f t="shared" si="8"/>
        <v>0</v>
      </c>
    </row>
    <row r="156" spans="1:7" ht="25.5" customHeight="1">
      <c r="A156" s="196" t="s">
        <v>376</v>
      </c>
      <c r="B156" s="251"/>
      <c r="C156" s="149" t="s">
        <v>390</v>
      </c>
      <c r="D156" s="150"/>
      <c r="E156" s="198">
        <f>SUM(E157)</f>
        <v>193500</v>
      </c>
      <c r="F156" s="252">
        <f>F157</f>
        <v>67040</v>
      </c>
      <c r="G156" s="123">
        <f t="shared" si="8"/>
        <v>126460</v>
      </c>
    </row>
    <row r="157" spans="1:7" ht="22.5" customHeight="1">
      <c r="A157" s="231" t="s">
        <v>209</v>
      </c>
      <c r="B157" s="167"/>
      <c r="C157" s="253" t="s">
        <v>391</v>
      </c>
      <c r="D157" s="254"/>
      <c r="E157" s="139">
        <f>SUM(E158)</f>
        <v>193500</v>
      </c>
      <c r="F157" s="255">
        <f>F159+F160</f>
        <v>67040</v>
      </c>
      <c r="G157" s="123">
        <f t="shared" si="8"/>
        <v>126460</v>
      </c>
    </row>
    <row r="158" spans="1:7" ht="20.25" customHeight="1">
      <c r="A158" s="231" t="s">
        <v>243</v>
      </c>
      <c r="B158" s="167"/>
      <c r="C158" s="253" t="s">
        <v>392</v>
      </c>
      <c r="D158" s="254"/>
      <c r="E158" s="139">
        <f>SUM(E160)+E159</f>
        <v>193500</v>
      </c>
      <c r="F158" s="255">
        <v>0</v>
      </c>
      <c r="G158" s="123">
        <f t="shared" si="8"/>
        <v>193500</v>
      </c>
    </row>
    <row r="159" spans="1:7" ht="20.25" customHeight="1">
      <c r="A159" s="231" t="s">
        <v>238</v>
      </c>
      <c r="B159" s="167"/>
      <c r="C159" s="253" t="s">
        <v>393</v>
      </c>
      <c r="D159" s="254"/>
      <c r="E159" s="139">
        <v>170000</v>
      </c>
      <c r="F159" s="255">
        <v>45000</v>
      </c>
      <c r="G159" s="123">
        <f t="shared" si="8"/>
        <v>125000</v>
      </c>
    </row>
    <row r="160" spans="1:7" ht="21.75" customHeight="1">
      <c r="A160" s="231" t="s">
        <v>256</v>
      </c>
      <c r="B160" s="167"/>
      <c r="C160" s="253" t="s">
        <v>380</v>
      </c>
      <c r="D160" s="254"/>
      <c r="E160" s="139">
        <v>23500</v>
      </c>
      <c r="F160" s="255">
        <v>22040</v>
      </c>
      <c r="G160" s="123">
        <f t="shared" si="8"/>
        <v>1460</v>
      </c>
    </row>
    <row r="161" spans="1:7" ht="0.75" customHeight="1" hidden="1">
      <c r="A161" s="231" t="s">
        <v>376</v>
      </c>
      <c r="B161" s="167"/>
      <c r="C161" s="149" t="s">
        <v>394</v>
      </c>
      <c r="D161" s="150"/>
      <c r="E161" s="139">
        <f aca="true" t="shared" si="10" ref="E161:F163">SUM(E162)</f>
        <v>0</v>
      </c>
      <c r="F161" s="139">
        <f t="shared" si="10"/>
        <v>0</v>
      </c>
      <c r="G161" s="256">
        <v>0</v>
      </c>
    </row>
    <row r="162" spans="1:7" ht="19.5" customHeight="1" hidden="1">
      <c r="A162" s="162" t="s">
        <v>209</v>
      </c>
      <c r="B162" s="167"/>
      <c r="C162" s="253" t="s">
        <v>395</v>
      </c>
      <c r="D162" s="254"/>
      <c r="E162" s="139">
        <f t="shared" si="10"/>
        <v>0</v>
      </c>
      <c r="F162" s="139">
        <f t="shared" si="10"/>
        <v>0</v>
      </c>
      <c r="G162" s="256">
        <v>0</v>
      </c>
    </row>
    <row r="163" spans="1:7" ht="19.5" customHeight="1" hidden="1">
      <c r="A163" s="111" t="s">
        <v>258</v>
      </c>
      <c r="B163" s="167"/>
      <c r="C163" s="253" t="s">
        <v>396</v>
      </c>
      <c r="D163" s="254"/>
      <c r="E163" s="139">
        <f t="shared" si="10"/>
        <v>0</v>
      </c>
      <c r="F163" s="139">
        <v>0</v>
      </c>
      <c r="G163" s="256">
        <v>0</v>
      </c>
    </row>
    <row r="164" spans="1:7" ht="24" customHeight="1" hidden="1">
      <c r="A164" s="138" t="s">
        <v>264</v>
      </c>
      <c r="B164" s="167"/>
      <c r="C164" s="253" t="s">
        <v>397</v>
      </c>
      <c r="D164" s="254"/>
      <c r="E164" s="139">
        <v>0</v>
      </c>
      <c r="F164" s="255">
        <v>0</v>
      </c>
      <c r="G164" s="256">
        <v>0</v>
      </c>
    </row>
    <row r="165" spans="1:7" ht="21.75" customHeight="1" hidden="1">
      <c r="A165" s="251" t="s">
        <v>383</v>
      </c>
      <c r="B165" s="251"/>
      <c r="C165" s="257" t="s">
        <v>398</v>
      </c>
      <c r="D165" s="257"/>
      <c r="E165" s="198">
        <v>0</v>
      </c>
      <c r="F165" s="258">
        <v>0</v>
      </c>
      <c r="G165" s="123">
        <f aca="true" t="shared" si="11" ref="G165:G172">E165-F165</f>
        <v>0</v>
      </c>
    </row>
    <row r="166" spans="1:7" ht="21.75" customHeight="1" hidden="1">
      <c r="A166" s="200" t="s">
        <v>209</v>
      </c>
      <c r="B166" s="251"/>
      <c r="C166" s="259" t="s">
        <v>399</v>
      </c>
      <c r="D166" s="259"/>
      <c r="E166" s="139">
        <f>SUM(E168+E169)</f>
        <v>0</v>
      </c>
      <c r="F166" s="146">
        <v>0</v>
      </c>
      <c r="G166" s="123">
        <f t="shared" si="11"/>
        <v>0</v>
      </c>
    </row>
    <row r="167" spans="1:7" ht="21.75" customHeight="1" hidden="1">
      <c r="A167" s="111" t="s">
        <v>243</v>
      </c>
      <c r="B167" s="251"/>
      <c r="C167" s="259" t="s">
        <v>400</v>
      </c>
      <c r="D167" s="259"/>
      <c r="E167" s="139">
        <v>0</v>
      </c>
      <c r="F167" s="146">
        <v>0</v>
      </c>
      <c r="G167" s="123">
        <f t="shared" si="11"/>
        <v>0</v>
      </c>
    </row>
    <row r="168" spans="1:7" ht="19.5" customHeight="1" hidden="1">
      <c r="A168" s="111" t="s">
        <v>250</v>
      </c>
      <c r="B168" s="251"/>
      <c r="C168" s="259" t="s">
        <v>401</v>
      </c>
      <c r="D168" s="259"/>
      <c r="E168" s="139">
        <v>0</v>
      </c>
      <c r="F168" s="146">
        <v>0</v>
      </c>
      <c r="G168" s="123">
        <f t="shared" si="11"/>
        <v>0</v>
      </c>
    </row>
    <row r="169" spans="1:7" ht="0.75" customHeight="1" hidden="1">
      <c r="A169" s="111" t="s">
        <v>238</v>
      </c>
      <c r="B169" s="251"/>
      <c r="C169" s="259" t="s">
        <v>402</v>
      </c>
      <c r="D169" s="259"/>
      <c r="E169" s="139">
        <v>0</v>
      </c>
      <c r="F169" s="146">
        <v>131681</v>
      </c>
      <c r="G169" s="123">
        <f t="shared" si="11"/>
        <v>-131681</v>
      </c>
    </row>
    <row r="170" spans="1:7" ht="21.75" customHeight="1" hidden="1">
      <c r="A170" s="162" t="s">
        <v>209</v>
      </c>
      <c r="B170" s="251"/>
      <c r="C170" s="259" t="s">
        <v>403</v>
      </c>
      <c r="D170" s="259"/>
      <c r="E170" s="139">
        <v>0</v>
      </c>
      <c r="F170" s="146">
        <f>SUM(F171+F172+F175)</f>
        <v>0</v>
      </c>
      <c r="G170" s="123">
        <f t="shared" si="11"/>
        <v>0</v>
      </c>
    </row>
    <row r="171" spans="1:7" ht="21.75" customHeight="1" hidden="1">
      <c r="A171" s="219" t="s">
        <v>260</v>
      </c>
      <c r="B171" s="251"/>
      <c r="C171" s="259" t="s">
        <v>404</v>
      </c>
      <c r="D171" s="259"/>
      <c r="E171" s="139">
        <v>0</v>
      </c>
      <c r="F171" s="146">
        <v>0</v>
      </c>
      <c r="G171" s="123">
        <f t="shared" si="11"/>
        <v>0</v>
      </c>
    </row>
    <row r="172" spans="1:7" ht="21.75" customHeight="1" hidden="1">
      <c r="A172" s="111" t="s">
        <v>310</v>
      </c>
      <c r="B172" s="224"/>
      <c r="C172" s="259" t="s">
        <v>405</v>
      </c>
      <c r="D172" s="152"/>
      <c r="E172" s="139">
        <v>0</v>
      </c>
      <c r="F172" s="260">
        <v>0</v>
      </c>
      <c r="G172" s="123">
        <f t="shared" si="11"/>
        <v>0</v>
      </c>
    </row>
    <row r="173" spans="1:7" ht="21.75" customHeight="1" hidden="1">
      <c r="A173" s="111" t="s">
        <v>209</v>
      </c>
      <c r="B173" s="224"/>
      <c r="C173" s="259" t="s">
        <v>403</v>
      </c>
      <c r="D173" s="259"/>
      <c r="E173" s="204">
        <f>SUM(E174+E175)</f>
        <v>0</v>
      </c>
      <c r="F173" s="243">
        <v>0</v>
      </c>
      <c r="G173" s="123"/>
    </row>
    <row r="174" spans="1:7" ht="27.75" customHeight="1" hidden="1">
      <c r="A174" s="111" t="s">
        <v>310</v>
      </c>
      <c r="B174" s="224"/>
      <c r="C174" s="259" t="s">
        <v>404</v>
      </c>
      <c r="D174" s="259"/>
      <c r="E174" s="204">
        <v>0</v>
      </c>
      <c r="F174" s="243">
        <v>0</v>
      </c>
      <c r="G174" s="123"/>
    </row>
    <row r="175" spans="1:7" ht="19.5" customHeight="1" hidden="1">
      <c r="A175" s="111" t="s">
        <v>238</v>
      </c>
      <c r="B175" s="229"/>
      <c r="C175" s="259" t="s">
        <v>406</v>
      </c>
      <c r="D175" s="259"/>
      <c r="E175" s="204">
        <v>0</v>
      </c>
      <c r="F175" s="163" t="s">
        <v>255</v>
      </c>
      <c r="G175" s="123">
        <f>E175-F175</f>
        <v>0</v>
      </c>
    </row>
    <row r="176" spans="1:7" ht="27" customHeight="1" hidden="1">
      <c r="A176" s="251" t="s">
        <v>383</v>
      </c>
      <c r="B176" s="251"/>
      <c r="C176" s="257" t="s">
        <v>407</v>
      </c>
      <c r="D176" s="257"/>
      <c r="E176" s="198">
        <f>E177+E178</f>
        <v>0</v>
      </c>
      <c r="F176" s="258">
        <f>F177+F178</f>
        <v>0</v>
      </c>
      <c r="G176" s="126">
        <f>E176-F176</f>
        <v>0</v>
      </c>
    </row>
    <row r="177" spans="1:7" ht="31.5" customHeight="1" hidden="1">
      <c r="A177" s="261" t="s">
        <v>209</v>
      </c>
      <c r="B177" s="229"/>
      <c r="C177" s="259" t="s">
        <v>408</v>
      </c>
      <c r="D177" s="259"/>
      <c r="E177" s="204">
        <v>0</v>
      </c>
      <c r="F177" s="163" t="s">
        <v>255</v>
      </c>
      <c r="G177" s="123">
        <f>E177-F177</f>
        <v>0</v>
      </c>
    </row>
    <row r="178" spans="1:7" ht="28.5" customHeight="1" hidden="1">
      <c r="A178" s="111" t="s">
        <v>243</v>
      </c>
      <c r="B178" s="112"/>
      <c r="C178" s="113" t="s">
        <v>409</v>
      </c>
      <c r="D178" s="113"/>
      <c r="E178" s="114">
        <v>0</v>
      </c>
      <c r="F178" s="127" t="s">
        <v>255</v>
      </c>
      <c r="G178" s="262">
        <v>0</v>
      </c>
    </row>
    <row r="179" spans="1:7" ht="27.75" customHeight="1" hidden="1">
      <c r="A179" s="111" t="s">
        <v>250</v>
      </c>
      <c r="B179" s="112"/>
      <c r="C179" s="113" t="s">
        <v>410</v>
      </c>
      <c r="D179" s="113"/>
      <c r="E179" s="114">
        <v>0</v>
      </c>
      <c r="F179" s="127" t="s">
        <v>255</v>
      </c>
      <c r="G179" s="123">
        <f>E179-F179</f>
        <v>0</v>
      </c>
    </row>
    <row r="180" spans="1:7" ht="24" customHeight="1" hidden="1">
      <c r="A180" s="96" t="s">
        <v>383</v>
      </c>
      <c r="B180" s="97"/>
      <c r="C180" s="98" t="s">
        <v>398</v>
      </c>
      <c r="D180" s="98"/>
      <c r="E180" s="100">
        <f>E181</f>
        <v>0</v>
      </c>
      <c r="F180" s="180" t="str">
        <f>F183</f>
        <v>0</v>
      </c>
      <c r="G180" s="126">
        <f>G181</f>
        <v>0</v>
      </c>
    </row>
    <row r="181" spans="1:7" ht="24" customHeight="1" hidden="1">
      <c r="A181" s="111" t="s">
        <v>209</v>
      </c>
      <c r="B181" s="112"/>
      <c r="C181" s="113" t="s">
        <v>399</v>
      </c>
      <c r="D181" s="113"/>
      <c r="E181" s="114">
        <f>E182</f>
        <v>0</v>
      </c>
      <c r="F181" s="127" t="s">
        <v>255</v>
      </c>
      <c r="G181" s="123">
        <f>G182</f>
        <v>0</v>
      </c>
    </row>
    <row r="182" spans="1:7" ht="24" customHeight="1" hidden="1">
      <c r="A182" s="111" t="s">
        <v>243</v>
      </c>
      <c r="B182" s="112"/>
      <c r="C182" s="113" t="s">
        <v>400</v>
      </c>
      <c r="D182" s="113"/>
      <c r="E182" s="114">
        <f>E183</f>
        <v>0</v>
      </c>
      <c r="F182" s="127" t="s">
        <v>237</v>
      </c>
      <c r="G182" s="123">
        <f>G183</f>
        <v>0</v>
      </c>
    </row>
    <row r="183" spans="1:7" ht="39" customHeight="1" hidden="1">
      <c r="A183" s="111" t="s">
        <v>250</v>
      </c>
      <c r="B183" s="112"/>
      <c r="C183" s="113" t="s">
        <v>401</v>
      </c>
      <c r="D183" s="113"/>
      <c r="E183" s="114">
        <v>0</v>
      </c>
      <c r="F183" s="127" t="s">
        <v>255</v>
      </c>
      <c r="G183" s="123">
        <f>E183-F183</f>
        <v>0</v>
      </c>
    </row>
    <row r="184" spans="1:7" ht="30" customHeight="1" hidden="1">
      <c r="A184" s="96" t="s">
        <v>383</v>
      </c>
      <c r="B184" s="97"/>
      <c r="C184" s="98" t="s">
        <v>411</v>
      </c>
      <c r="D184" s="98"/>
      <c r="E184" s="100">
        <f>E185</f>
        <v>0</v>
      </c>
      <c r="F184" s="180" t="str">
        <f>F185</f>
        <v>0</v>
      </c>
      <c r="G184" s="126">
        <f>G185</f>
        <v>0</v>
      </c>
    </row>
    <row r="185" spans="1:7" ht="27" customHeight="1" hidden="1">
      <c r="A185" s="111" t="s">
        <v>209</v>
      </c>
      <c r="B185" s="112"/>
      <c r="C185" s="113" t="s">
        <v>412</v>
      </c>
      <c r="D185" s="113"/>
      <c r="E185" s="114">
        <f>E186</f>
        <v>0</v>
      </c>
      <c r="F185" s="127" t="s">
        <v>255</v>
      </c>
      <c r="G185" s="123">
        <f>G186</f>
        <v>0</v>
      </c>
    </row>
    <row r="186" spans="1:7" ht="27" customHeight="1" hidden="1">
      <c r="A186" s="111" t="s">
        <v>243</v>
      </c>
      <c r="B186" s="112"/>
      <c r="C186" s="120" t="s">
        <v>413</v>
      </c>
      <c r="D186" s="121"/>
      <c r="E186" s="114">
        <f>E187</f>
        <v>0</v>
      </c>
      <c r="F186" s="127" t="s">
        <v>255</v>
      </c>
      <c r="G186" s="123">
        <f>G187</f>
        <v>0</v>
      </c>
    </row>
    <row r="187" spans="1:7" ht="27.75" customHeight="1" hidden="1">
      <c r="A187" s="111" t="s">
        <v>250</v>
      </c>
      <c r="B187" s="112"/>
      <c r="C187" s="113" t="s">
        <v>414</v>
      </c>
      <c r="D187" s="113"/>
      <c r="E187" s="114"/>
      <c r="F187" s="127" t="s">
        <v>255</v>
      </c>
      <c r="G187" s="123">
        <f>E187-F187</f>
        <v>0</v>
      </c>
    </row>
    <row r="188" spans="1:7" ht="24" customHeight="1">
      <c r="A188" s="96" t="s">
        <v>383</v>
      </c>
      <c r="B188" s="97"/>
      <c r="C188" s="107" t="s">
        <v>415</v>
      </c>
      <c r="D188" s="108"/>
      <c r="E188" s="100">
        <f>E189+E192+E195</f>
        <v>404143.07</v>
      </c>
      <c r="F188" s="100">
        <f>F189+F193</f>
        <v>305192.62</v>
      </c>
      <c r="G188" s="263">
        <f>G189</f>
        <v>98950.45000000001</v>
      </c>
    </row>
    <row r="189" spans="1:7" ht="14.25" customHeight="1">
      <c r="A189" s="111" t="s">
        <v>209</v>
      </c>
      <c r="B189" s="112"/>
      <c r="C189" s="120" t="s">
        <v>416</v>
      </c>
      <c r="D189" s="121"/>
      <c r="E189" s="114">
        <f>SUM(E191+E194)</f>
        <v>385353.07</v>
      </c>
      <c r="F189" s="142">
        <f>F191+F192</f>
        <v>276876.62</v>
      </c>
      <c r="G189" s="264">
        <f>G190</f>
        <v>98950.45000000001</v>
      </c>
    </row>
    <row r="190" spans="1:7" ht="17.25" customHeight="1">
      <c r="A190" s="111" t="s">
        <v>243</v>
      </c>
      <c r="B190" s="112"/>
      <c r="C190" s="120" t="s">
        <v>417</v>
      </c>
      <c r="D190" s="121"/>
      <c r="E190" s="114">
        <v>0</v>
      </c>
      <c r="F190" s="142">
        <v>0</v>
      </c>
      <c r="G190" s="264">
        <f>G191+G194</f>
        <v>98950.45000000001</v>
      </c>
    </row>
    <row r="191" spans="1:7" ht="18.75" customHeight="1">
      <c r="A191" s="111" t="s">
        <v>250</v>
      </c>
      <c r="B191" s="112"/>
      <c r="C191" s="113" t="s">
        <v>418</v>
      </c>
      <c r="D191" s="113"/>
      <c r="E191" s="104">
        <v>367077.07</v>
      </c>
      <c r="F191" s="161" t="s">
        <v>419</v>
      </c>
      <c r="G191" s="265">
        <f>E191-F191</f>
        <v>98950.45000000001</v>
      </c>
    </row>
    <row r="192" spans="1:7" ht="15" customHeight="1">
      <c r="A192" s="111" t="s">
        <v>209</v>
      </c>
      <c r="B192" s="112"/>
      <c r="C192" s="144" t="s">
        <v>420</v>
      </c>
      <c r="D192" s="266"/>
      <c r="E192" s="104">
        <v>8750</v>
      </c>
      <c r="F192" s="161" t="s">
        <v>421</v>
      </c>
      <c r="G192" s="265">
        <f>E192-F192</f>
        <v>0</v>
      </c>
    </row>
    <row r="193" spans="1:7" ht="18" customHeight="1">
      <c r="A193" s="111" t="s">
        <v>238</v>
      </c>
      <c r="B193" s="112"/>
      <c r="C193" s="144" t="s">
        <v>422</v>
      </c>
      <c r="D193" s="266"/>
      <c r="E193" s="104">
        <v>28316</v>
      </c>
      <c r="F193" s="161" t="s">
        <v>423</v>
      </c>
      <c r="G193" s="265">
        <f>E193-F193</f>
        <v>0</v>
      </c>
    </row>
    <row r="194" spans="1:7" ht="19.5" customHeight="1">
      <c r="A194" s="267" t="s">
        <v>238</v>
      </c>
      <c r="B194" s="268"/>
      <c r="C194" s="269" t="s">
        <v>424</v>
      </c>
      <c r="D194" s="270"/>
      <c r="E194" s="271">
        <v>18276</v>
      </c>
      <c r="F194" s="272">
        <v>18276</v>
      </c>
      <c r="G194" s="265">
        <f>E194-F194</f>
        <v>0</v>
      </c>
    </row>
    <row r="195" spans="1:7" ht="12.75" customHeight="1">
      <c r="A195" s="111" t="s">
        <v>310</v>
      </c>
      <c r="B195" s="251"/>
      <c r="C195" s="273" t="s">
        <v>425</v>
      </c>
      <c r="D195" s="273"/>
      <c r="E195" s="274">
        <v>10040</v>
      </c>
      <c r="F195" s="146">
        <v>10040</v>
      </c>
      <c r="G195" s="265">
        <f>E195-F195</f>
        <v>0</v>
      </c>
    </row>
    <row r="196" spans="1:7" ht="33" customHeight="1">
      <c r="A196" s="251" t="s">
        <v>383</v>
      </c>
      <c r="B196" s="275"/>
      <c r="C196" s="107" t="s">
        <v>398</v>
      </c>
      <c r="D196" s="276"/>
      <c r="E196" s="277">
        <f aca="true" t="shared" si="12" ref="E196:F198">E197</f>
        <v>182300</v>
      </c>
      <c r="F196" s="278">
        <f t="shared" si="12"/>
        <v>0</v>
      </c>
      <c r="G196" s="279">
        <f aca="true" t="shared" si="13" ref="G196:G203">E196-F196</f>
        <v>182300</v>
      </c>
    </row>
    <row r="197" spans="1:7" ht="28.5" customHeight="1">
      <c r="A197" s="111" t="s">
        <v>209</v>
      </c>
      <c r="B197" s="112"/>
      <c r="C197" s="120" t="s">
        <v>398</v>
      </c>
      <c r="D197" s="280"/>
      <c r="E197" s="274">
        <f t="shared" si="12"/>
        <v>182300</v>
      </c>
      <c r="F197" s="146">
        <f t="shared" si="12"/>
        <v>0</v>
      </c>
      <c r="G197" s="265">
        <f t="shared" si="13"/>
        <v>182300</v>
      </c>
    </row>
    <row r="198" spans="1:7" ht="22.5" customHeight="1">
      <c r="A198" s="111" t="s">
        <v>243</v>
      </c>
      <c r="B198" s="112"/>
      <c r="C198" s="120" t="s">
        <v>399</v>
      </c>
      <c r="D198" s="280"/>
      <c r="E198" s="274">
        <f t="shared" si="12"/>
        <v>182300</v>
      </c>
      <c r="F198" s="146">
        <f t="shared" si="12"/>
        <v>0</v>
      </c>
      <c r="G198" s="265">
        <f t="shared" si="13"/>
        <v>182300</v>
      </c>
    </row>
    <row r="199" spans="1:7" ht="33" customHeight="1">
      <c r="A199" s="111" t="s">
        <v>238</v>
      </c>
      <c r="B199" s="112"/>
      <c r="C199" s="120" t="s">
        <v>401</v>
      </c>
      <c r="D199" s="280"/>
      <c r="E199" s="274">
        <v>182300</v>
      </c>
      <c r="F199" s="139">
        <v>0</v>
      </c>
      <c r="G199" s="265">
        <f t="shared" si="13"/>
        <v>182300</v>
      </c>
    </row>
    <row r="200" spans="1:7" ht="22.5" customHeight="1">
      <c r="A200" s="251" t="s">
        <v>383</v>
      </c>
      <c r="B200" s="112"/>
      <c r="C200" s="107" t="s">
        <v>407</v>
      </c>
      <c r="D200" s="276"/>
      <c r="E200" s="198">
        <f>E201</f>
        <v>928886</v>
      </c>
      <c r="F200" s="198">
        <v>0</v>
      </c>
      <c r="G200" s="281">
        <f t="shared" si="13"/>
        <v>928886</v>
      </c>
    </row>
    <row r="201" spans="1:7" ht="22.5" customHeight="1">
      <c r="A201" s="111" t="s">
        <v>209</v>
      </c>
      <c r="B201" s="112"/>
      <c r="C201" s="120" t="s">
        <v>426</v>
      </c>
      <c r="D201" s="280"/>
      <c r="E201" s="139">
        <f>E202</f>
        <v>928886</v>
      </c>
      <c r="F201" s="139"/>
      <c r="G201" s="265">
        <f t="shared" si="13"/>
        <v>928886</v>
      </c>
    </row>
    <row r="202" spans="1:7" ht="25.5" customHeight="1">
      <c r="A202" s="111" t="s">
        <v>243</v>
      </c>
      <c r="B202" s="112"/>
      <c r="C202" s="120" t="s">
        <v>426</v>
      </c>
      <c r="D202" s="280"/>
      <c r="E202" s="139">
        <f>SUM(E203)</f>
        <v>928886</v>
      </c>
      <c r="F202" s="139">
        <v>0</v>
      </c>
      <c r="G202" s="265">
        <f t="shared" si="13"/>
        <v>928886</v>
      </c>
    </row>
    <row r="203" spans="1:7" ht="26.25" customHeight="1">
      <c r="A203" s="111" t="s">
        <v>310</v>
      </c>
      <c r="B203" s="112"/>
      <c r="C203" s="120" t="s">
        <v>408</v>
      </c>
      <c r="D203" s="280"/>
      <c r="E203" s="139">
        <f>618386+310500</f>
        <v>928886</v>
      </c>
      <c r="F203" s="139">
        <v>0</v>
      </c>
      <c r="G203" s="265">
        <f t="shared" si="13"/>
        <v>928886</v>
      </c>
    </row>
    <row r="204" spans="1:7" ht="23.25" customHeight="1">
      <c r="A204" s="251" t="s">
        <v>383</v>
      </c>
      <c r="B204" s="97"/>
      <c r="C204" s="120" t="s">
        <v>427</v>
      </c>
      <c r="D204" s="280"/>
      <c r="E204" s="158">
        <f>E205</f>
        <v>15000</v>
      </c>
      <c r="F204" s="282">
        <v>0</v>
      </c>
      <c r="G204" s="265">
        <f aca="true" t="shared" si="14" ref="G204:G212">E204-F204</f>
        <v>15000</v>
      </c>
    </row>
    <row r="205" spans="1:7" ht="21" customHeight="1">
      <c r="A205" s="111" t="s">
        <v>209</v>
      </c>
      <c r="B205" s="112"/>
      <c r="C205" s="120" t="s">
        <v>428</v>
      </c>
      <c r="D205" s="280"/>
      <c r="E205" s="114">
        <f>E206</f>
        <v>15000</v>
      </c>
      <c r="F205" s="142">
        <v>0</v>
      </c>
      <c r="G205" s="265">
        <f t="shared" si="14"/>
        <v>15000</v>
      </c>
    </row>
    <row r="206" spans="1:7" ht="24" customHeight="1">
      <c r="A206" s="111" t="s">
        <v>243</v>
      </c>
      <c r="B206" s="112"/>
      <c r="C206" s="120" t="s">
        <v>429</v>
      </c>
      <c r="D206" s="280"/>
      <c r="E206" s="114">
        <f>E208</f>
        <v>15000</v>
      </c>
      <c r="F206" s="142">
        <v>0</v>
      </c>
      <c r="G206" s="265">
        <f t="shared" si="14"/>
        <v>15000</v>
      </c>
    </row>
    <row r="207" spans="1:7" ht="24" customHeight="1" hidden="1">
      <c r="A207" s="111" t="s">
        <v>250</v>
      </c>
      <c r="B207" s="112"/>
      <c r="C207" s="120"/>
      <c r="D207" s="280"/>
      <c r="E207" s="114"/>
      <c r="F207" s="142">
        <v>0</v>
      </c>
      <c r="G207" s="265">
        <f t="shared" si="14"/>
        <v>0</v>
      </c>
    </row>
    <row r="208" spans="1:7" ht="30.75" customHeight="1">
      <c r="A208" s="111" t="s">
        <v>238</v>
      </c>
      <c r="B208" s="112"/>
      <c r="C208" s="120" t="s">
        <v>430</v>
      </c>
      <c r="D208" s="280"/>
      <c r="E208" s="114">
        <v>15000</v>
      </c>
      <c r="F208" s="142">
        <v>0</v>
      </c>
      <c r="G208" s="265">
        <f t="shared" si="14"/>
        <v>15000</v>
      </c>
    </row>
    <row r="209" spans="1:7" ht="22.5" customHeight="1">
      <c r="A209" s="162"/>
      <c r="B209" s="112"/>
      <c r="C209" s="107" t="s">
        <v>431</v>
      </c>
      <c r="D209" s="108"/>
      <c r="E209" s="100">
        <f aca="true" t="shared" si="15" ref="E209:F211">E210</f>
        <v>5000</v>
      </c>
      <c r="F209" s="142">
        <f t="shared" si="15"/>
        <v>0</v>
      </c>
      <c r="G209" s="265">
        <f t="shared" si="14"/>
        <v>5000</v>
      </c>
    </row>
    <row r="210" spans="1:7" ht="21" customHeight="1">
      <c r="A210" s="111" t="s">
        <v>209</v>
      </c>
      <c r="B210" s="112"/>
      <c r="C210" s="120" t="s">
        <v>432</v>
      </c>
      <c r="D210" s="121"/>
      <c r="E210" s="114">
        <f t="shared" si="15"/>
        <v>5000</v>
      </c>
      <c r="F210" s="142">
        <v>0</v>
      </c>
      <c r="G210" s="265">
        <f t="shared" si="14"/>
        <v>5000</v>
      </c>
    </row>
    <row r="211" spans="1:7" ht="24.75" customHeight="1">
      <c r="A211" s="111" t="s">
        <v>243</v>
      </c>
      <c r="B211" s="112"/>
      <c r="C211" s="120" t="s">
        <v>433</v>
      </c>
      <c r="D211" s="121"/>
      <c r="E211" s="114">
        <f t="shared" si="15"/>
        <v>5000</v>
      </c>
      <c r="F211" s="142">
        <v>0</v>
      </c>
      <c r="G211" s="265">
        <f t="shared" si="14"/>
        <v>5000</v>
      </c>
    </row>
    <row r="212" spans="1:7" ht="19.5" customHeight="1">
      <c r="A212" s="111" t="s">
        <v>238</v>
      </c>
      <c r="B212" s="112"/>
      <c r="C212" s="120" t="s">
        <v>434</v>
      </c>
      <c r="D212" s="121"/>
      <c r="E212" s="114">
        <v>5000</v>
      </c>
      <c r="F212" s="142">
        <v>0</v>
      </c>
      <c r="G212" s="265">
        <f t="shared" si="14"/>
        <v>5000</v>
      </c>
    </row>
    <row r="213" spans="1:8" ht="82.5" customHeight="1" hidden="1">
      <c r="A213" s="283" t="s">
        <v>435</v>
      </c>
      <c r="B213" s="112"/>
      <c r="C213" s="98" t="s">
        <v>436</v>
      </c>
      <c r="D213" s="98"/>
      <c r="E213" s="100">
        <f>E214</f>
        <v>0</v>
      </c>
      <c r="F213" s="284">
        <f>SUM(F214)</f>
        <v>0</v>
      </c>
      <c r="G213" s="258">
        <f>SUM(E213-F213)</f>
        <v>0</v>
      </c>
      <c r="H213" s="285"/>
    </row>
    <row r="214" spans="1:7" ht="28.5" customHeight="1" hidden="1">
      <c r="A214" s="111" t="s">
        <v>209</v>
      </c>
      <c r="B214" s="112"/>
      <c r="C214" s="113" t="s">
        <v>437</v>
      </c>
      <c r="D214" s="113"/>
      <c r="E214" s="114">
        <f>E215</f>
        <v>0</v>
      </c>
      <c r="F214" s="142">
        <f>SUM(F215)</f>
        <v>0</v>
      </c>
      <c r="G214" s="146">
        <f>SUM(E214-F214)</f>
        <v>0</v>
      </c>
    </row>
    <row r="215" spans="1:7" ht="18" customHeight="1" hidden="1">
      <c r="A215" s="111" t="s">
        <v>211</v>
      </c>
      <c r="B215" s="112"/>
      <c r="C215" s="113" t="s">
        <v>438</v>
      </c>
      <c r="D215" s="113"/>
      <c r="E215" s="114">
        <f>E216+E217</f>
        <v>0</v>
      </c>
      <c r="F215" s="142">
        <f>SUM(F216:F217)</f>
        <v>0</v>
      </c>
      <c r="G215" s="146">
        <f>SUM(E215-F215)</f>
        <v>0</v>
      </c>
    </row>
    <row r="216" spans="1:7" ht="18" customHeight="1" hidden="1">
      <c r="A216" s="111" t="s">
        <v>213</v>
      </c>
      <c r="B216" s="112"/>
      <c r="C216" s="113" t="s">
        <v>439</v>
      </c>
      <c r="D216" s="113"/>
      <c r="E216" s="114">
        <v>0</v>
      </c>
      <c r="F216" s="142"/>
      <c r="G216" s="146">
        <f>SUM(E216-F216)</f>
        <v>0</v>
      </c>
    </row>
    <row r="217" spans="1:7" ht="18" customHeight="1" hidden="1">
      <c r="A217" s="111" t="s">
        <v>216</v>
      </c>
      <c r="B217" s="112"/>
      <c r="C217" s="113" t="s">
        <v>440</v>
      </c>
      <c r="D217" s="113"/>
      <c r="E217" s="114">
        <v>0</v>
      </c>
      <c r="F217" s="142"/>
      <c r="G217" s="146">
        <f>SUM(E217-F217)</f>
        <v>0</v>
      </c>
    </row>
    <row r="218" spans="1:7" ht="28.5" customHeight="1">
      <c r="A218" s="96" t="s">
        <v>441</v>
      </c>
      <c r="B218" s="112"/>
      <c r="C218" s="98" t="s">
        <v>442</v>
      </c>
      <c r="D218" s="98"/>
      <c r="E218" s="114">
        <f aca="true" t="shared" si="16" ref="E218:F220">SUM(E219)</f>
        <v>78900</v>
      </c>
      <c r="F218" s="114">
        <f t="shared" si="16"/>
        <v>0</v>
      </c>
      <c r="G218" s="146"/>
    </row>
    <row r="219" spans="1:7" ht="30" customHeight="1">
      <c r="A219" s="111" t="s">
        <v>209</v>
      </c>
      <c r="B219" s="112"/>
      <c r="C219" s="144" t="s">
        <v>443</v>
      </c>
      <c r="D219" s="145"/>
      <c r="E219" s="114">
        <f t="shared" si="16"/>
        <v>78900</v>
      </c>
      <c r="F219" s="114">
        <f t="shared" si="16"/>
        <v>0</v>
      </c>
      <c r="G219" s="146"/>
    </row>
    <row r="220" spans="1:7" ht="27" customHeight="1">
      <c r="A220" s="111" t="s">
        <v>243</v>
      </c>
      <c r="B220" s="112"/>
      <c r="C220" s="144" t="s">
        <v>444</v>
      </c>
      <c r="D220" s="145"/>
      <c r="E220" s="114">
        <f t="shared" si="16"/>
        <v>78900</v>
      </c>
      <c r="F220" s="114">
        <v>0</v>
      </c>
      <c r="G220" s="146"/>
    </row>
    <row r="221" spans="1:7" ht="30" customHeight="1">
      <c r="A221" s="111" t="s">
        <v>238</v>
      </c>
      <c r="B221" s="112"/>
      <c r="C221" s="144" t="s">
        <v>445</v>
      </c>
      <c r="D221" s="145"/>
      <c r="E221" s="114">
        <v>78900</v>
      </c>
      <c r="F221" s="135">
        <v>0</v>
      </c>
      <c r="G221" s="146">
        <v>0</v>
      </c>
    </row>
    <row r="222" spans="1:7" ht="13.5" customHeight="1">
      <c r="A222" s="96" t="s">
        <v>446</v>
      </c>
      <c r="B222" s="97"/>
      <c r="C222" s="98" t="s">
        <v>447</v>
      </c>
      <c r="D222" s="98"/>
      <c r="E222" s="100">
        <f aca="true" t="shared" si="17" ref="E222:G223">E223</f>
        <v>510553</v>
      </c>
      <c r="F222" s="100">
        <f t="shared" si="17"/>
        <v>88254.09</v>
      </c>
      <c r="G222" s="286">
        <f t="shared" si="17"/>
        <v>422298.91000000003</v>
      </c>
    </row>
    <row r="223" spans="1:7" ht="13.5" customHeight="1">
      <c r="A223" s="111" t="s">
        <v>209</v>
      </c>
      <c r="B223" s="112"/>
      <c r="C223" s="113" t="s">
        <v>448</v>
      </c>
      <c r="D223" s="113"/>
      <c r="E223" s="114">
        <f t="shared" si="17"/>
        <v>510553</v>
      </c>
      <c r="F223" s="114">
        <f t="shared" si="17"/>
        <v>88254.09</v>
      </c>
      <c r="G223" s="264">
        <f t="shared" si="17"/>
        <v>422298.91000000003</v>
      </c>
    </row>
    <row r="224" spans="1:7" ht="14.25" customHeight="1">
      <c r="A224" s="111" t="s">
        <v>211</v>
      </c>
      <c r="B224" s="112"/>
      <c r="C224" s="113" t="s">
        <v>449</v>
      </c>
      <c r="D224" s="113"/>
      <c r="E224" s="114">
        <f>E226+E225</f>
        <v>510553</v>
      </c>
      <c r="F224" s="115">
        <f>SUM(F225:F226)</f>
        <v>88254.09</v>
      </c>
      <c r="G224" s="264">
        <f>G225+G226</f>
        <v>422298.91000000003</v>
      </c>
    </row>
    <row r="225" spans="1:7" ht="15" customHeight="1">
      <c r="A225" s="111" t="s">
        <v>213</v>
      </c>
      <c r="B225" s="112"/>
      <c r="C225" s="113" t="s">
        <v>450</v>
      </c>
      <c r="D225" s="113"/>
      <c r="E225" s="114">
        <v>392130</v>
      </c>
      <c r="F225" s="115">
        <v>67783.49</v>
      </c>
      <c r="G225" s="264">
        <f>E225-F225</f>
        <v>324346.51</v>
      </c>
    </row>
    <row r="226" spans="1:7" ht="16.5" customHeight="1">
      <c r="A226" s="111" t="s">
        <v>216</v>
      </c>
      <c r="B226" s="112"/>
      <c r="C226" s="113" t="s">
        <v>451</v>
      </c>
      <c r="D226" s="113"/>
      <c r="E226" s="114">
        <v>118423</v>
      </c>
      <c r="F226" s="115">
        <v>20470.6</v>
      </c>
      <c r="G226" s="264">
        <f>E226-F226</f>
        <v>97952.4</v>
      </c>
    </row>
    <row r="227" spans="1:7" ht="45" customHeight="1">
      <c r="A227" s="96" t="s">
        <v>452</v>
      </c>
      <c r="B227" s="97"/>
      <c r="C227" s="98" t="s">
        <v>453</v>
      </c>
      <c r="D227" s="98"/>
      <c r="E227" s="100">
        <f aca="true" t="shared" si="18" ref="E227:G229">E228</f>
        <v>600000</v>
      </c>
      <c r="F227" s="100">
        <f t="shared" si="18"/>
        <v>323164.57</v>
      </c>
      <c r="G227" s="126">
        <f t="shared" si="18"/>
        <v>276835.43</v>
      </c>
    </row>
    <row r="228" spans="1:7" ht="15" customHeight="1">
      <c r="A228" s="111" t="s">
        <v>209</v>
      </c>
      <c r="B228" s="112"/>
      <c r="C228" s="113" t="s">
        <v>454</v>
      </c>
      <c r="D228" s="113"/>
      <c r="E228" s="114">
        <f t="shared" si="18"/>
        <v>600000</v>
      </c>
      <c r="F228" s="114">
        <f t="shared" si="18"/>
        <v>323164.57</v>
      </c>
      <c r="G228" s="123">
        <f t="shared" si="18"/>
        <v>276835.43</v>
      </c>
    </row>
    <row r="229" spans="1:7" ht="14.25" customHeight="1">
      <c r="A229" s="111" t="s">
        <v>243</v>
      </c>
      <c r="B229" s="112"/>
      <c r="C229" s="113" t="s">
        <v>455</v>
      </c>
      <c r="D229" s="113"/>
      <c r="E229" s="114">
        <f t="shared" si="18"/>
        <v>600000</v>
      </c>
      <c r="F229" s="114">
        <f t="shared" si="18"/>
        <v>323164.57</v>
      </c>
      <c r="G229" s="123">
        <f t="shared" si="18"/>
        <v>276835.43</v>
      </c>
    </row>
    <row r="230" spans="1:7" ht="12.75" customHeight="1">
      <c r="A230" s="111" t="s">
        <v>270</v>
      </c>
      <c r="B230" s="112"/>
      <c r="C230" s="113" t="s">
        <v>456</v>
      </c>
      <c r="D230" s="113"/>
      <c r="E230" s="114">
        <v>600000</v>
      </c>
      <c r="F230" s="115">
        <v>323164.57</v>
      </c>
      <c r="G230" s="123">
        <f>E230-F230</f>
        <v>276835.43</v>
      </c>
    </row>
    <row r="231" spans="1:7" ht="18" customHeight="1" hidden="1">
      <c r="A231" s="111" t="s">
        <v>250</v>
      </c>
      <c r="B231" s="112"/>
      <c r="C231" s="113" t="s">
        <v>457</v>
      </c>
      <c r="D231" s="113"/>
      <c r="E231" s="114"/>
      <c r="F231" s="127"/>
      <c r="G231" s="123"/>
    </row>
    <row r="232" spans="1:7" ht="18.75" customHeight="1" hidden="1">
      <c r="A232" s="111" t="s">
        <v>258</v>
      </c>
      <c r="B232" s="112"/>
      <c r="C232" s="113" t="s">
        <v>458</v>
      </c>
      <c r="D232" s="113"/>
      <c r="E232" s="114"/>
      <c r="F232" s="142"/>
      <c r="G232" s="123"/>
    </row>
    <row r="233" spans="1:7" ht="20.25" customHeight="1" hidden="1">
      <c r="A233" s="111" t="s">
        <v>260</v>
      </c>
      <c r="B233" s="112"/>
      <c r="C233" s="144" t="s">
        <v>459</v>
      </c>
      <c r="D233" s="145"/>
      <c r="E233" s="114"/>
      <c r="F233" s="142"/>
      <c r="G233" s="123"/>
    </row>
    <row r="234" spans="1:7" ht="27.75" customHeight="1" hidden="1">
      <c r="A234" s="111" t="s">
        <v>310</v>
      </c>
      <c r="B234" s="112"/>
      <c r="C234" s="113" t="s">
        <v>460</v>
      </c>
      <c r="D234" s="113"/>
      <c r="E234" s="114"/>
      <c r="F234" s="142"/>
      <c r="G234" s="123"/>
    </row>
    <row r="235" spans="1:7" ht="25.5" hidden="1">
      <c r="A235" s="96" t="s">
        <v>461</v>
      </c>
      <c r="B235" s="97"/>
      <c r="C235" s="98" t="s">
        <v>462</v>
      </c>
      <c r="D235" s="98"/>
      <c r="E235" s="100"/>
      <c r="F235" s="100"/>
      <c r="G235" s="126"/>
    </row>
    <row r="236" spans="1:7" ht="12.75" hidden="1">
      <c r="A236" s="111" t="s">
        <v>209</v>
      </c>
      <c r="B236" s="112"/>
      <c r="C236" s="113" t="s">
        <v>463</v>
      </c>
      <c r="D236" s="113"/>
      <c r="E236" s="114"/>
      <c r="F236" s="114"/>
      <c r="G236" s="123"/>
    </row>
    <row r="237" spans="1:7" ht="25.5" hidden="1">
      <c r="A237" s="111" t="s">
        <v>211</v>
      </c>
      <c r="B237" s="112"/>
      <c r="C237" s="113" t="s">
        <v>464</v>
      </c>
      <c r="D237" s="113"/>
      <c r="E237" s="114"/>
      <c r="F237" s="114"/>
      <c r="G237" s="123"/>
    </row>
    <row r="238" spans="1:7" ht="12.75" hidden="1">
      <c r="A238" s="111" t="s">
        <v>213</v>
      </c>
      <c r="B238" s="112"/>
      <c r="C238" s="113" t="s">
        <v>465</v>
      </c>
      <c r="D238" s="113"/>
      <c r="E238" s="114"/>
      <c r="F238" s="127"/>
      <c r="G238" s="123"/>
    </row>
    <row r="239" spans="1:7" ht="13.5" customHeight="1" hidden="1">
      <c r="A239" s="111" t="s">
        <v>216</v>
      </c>
      <c r="B239" s="112"/>
      <c r="C239" s="113" t="s">
        <v>466</v>
      </c>
      <c r="D239" s="113"/>
      <c r="E239" s="114"/>
      <c r="F239" s="127"/>
      <c r="G239" s="123"/>
    </row>
    <row r="240" spans="1:7" ht="20.25" customHeight="1" hidden="1">
      <c r="A240" s="96" t="s">
        <v>467</v>
      </c>
      <c r="B240" s="97"/>
      <c r="C240" s="98" t="s">
        <v>468</v>
      </c>
      <c r="D240" s="98"/>
      <c r="E240" s="100"/>
      <c r="F240" s="100"/>
      <c r="G240" s="126"/>
    </row>
    <row r="241" spans="1:7" ht="55.5" customHeight="1" hidden="1">
      <c r="A241" s="96" t="s">
        <v>469</v>
      </c>
      <c r="B241" s="97"/>
      <c r="C241" s="98" t="s">
        <v>470</v>
      </c>
      <c r="D241" s="98"/>
      <c r="E241" s="100">
        <v>0</v>
      </c>
      <c r="F241" s="100">
        <v>0</v>
      </c>
      <c r="G241" s="287" t="s">
        <v>237</v>
      </c>
    </row>
    <row r="242" spans="1:7" ht="14.25" customHeight="1" hidden="1">
      <c r="A242" s="111" t="s">
        <v>250</v>
      </c>
      <c r="B242" s="112"/>
      <c r="C242" s="113" t="s">
        <v>471</v>
      </c>
      <c r="D242" s="113"/>
      <c r="E242" s="114">
        <v>0</v>
      </c>
      <c r="F242" s="114">
        <v>0</v>
      </c>
      <c r="G242" s="288" t="s">
        <v>237</v>
      </c>
    </row>
    <row r="243" spans="1:7" ht="15.75" customHeight="1" hidden="1">
      <c r="A243" s="111" t="s">
        <v>238</v>
      </c>
      <c r="B243" s="112"/>
      <c r="C243" s="120" t="s">
        <v>472</v>
      </c>
      <c r="D243" s="121"/>
      <c r="E243" s="114">
        <v>0</v>
      </c>
      <c r="F243" s="114">
        <v>0</v>
      </c>
      <c r="G243" s="288" t="s">
        <v>237</v>
      </c>
    </row>
    <row r="244" spans="1:7" ht="15.75" customHeight="1" hidden="1">
      <c r="A244" s="111" t="s">
        <v>258</v>
      </c>
      <c r="B244" s="112"/>
      <c r="C244" s="113" t="s">
        <v>473</v>
      </c>
      <c r="D244" s="113"/>
      <c r="E244" s="114">
        <v>0</v>
      </c>
      <c r="F244" s="289">
        <v>0</v>
      </c>
      <c r="G244" s="288" t="s">
        <v>237</v>
      </c>
    </row>
    <row r="245" spans="1:7" ht="20.25" customHeight="1" hidden="1">
      <c r="A245" s="111" t="s">
        <v>310</v>
      </c>
      <c r="B245" s="112"/>
      <c r="C245" s="113" t="s">
        <v>474</v>
      </c>
      <c r="D245" s="113"/>
      <c r="E245" s="114">
        <v>0</v>
      </c>
      <c r="F245" s="127" t="s">
        <v>237</v>
      </c>
      <c r="G245" s="288" t="s">
        <v>237</v>
      </c>
    </row>
    <row r="246" spans="1:7" ht="51">
      <c r="A246" s="96" t="s">
        <v>469</v>
      </c>
      <c r="B246" s="112"/>
      <c r="C246" s="107" t="s">
        <v>475</v>
      </c>
      <c r="D246" s="108"/>
      <c r="E246" s="100">
        <f>E247+E251</f>
        <v>1935917.8599999999</v>
      </c>
      <c r="F246" s="180">
        <f>F247+F251</f>
        <v>778824.52</v>
      </c>
      <c r="G246" s="263">
        <v>5000</v>
      </c>
    </row>
    <row r="247" spans="1:7" ht="12.75">
      <c r="A247" s="111" t="s">
        <v>209</v>
      </c>
      <c r="B247" s="112"/>
      <c r="C247" s="113" t="s">
        <v>476</v>
      </c>
      <c r="D247" s="113"/>
      <c r="E247" s="114">
        <f>E248+E249+E250</f>
        <v>1120917.8599999999</v>
      </c>
      <c r="F247" s="114">
        <f>F248+F249+F250</f>
        <v>256043.02</v>
      </c>
      <c r="G247" s="264">
        <v>5000</v>
      </c>
    </row>
    <row r="248" spans="1:7" ht="13.5" customHeight="1">
      <c r="A248" s="111" t="s">
        <v>250</v>
      </c>
      <c r="B248" s="112"/>
      <c r="C248" s="113" t="s">
        <v>477</v>
      </c>
      <c r="D248" s="113"/>
      <c r="E248" s="290">
        <f>683208.34+398681</f>
        <v>1081889.3399999999</v>
      </c>
      <c r="F248" s="290">
        <v>242269.99</v>
      </c>
      <c r="G248" s="264">
        <f aca="true" t="shared" si="19" ref="G248:G254">E248-F248</f>
        <v>839619.3499999999</v>
      </c>
    </row>
    <row r="249" spans="1:7" ht="15" customHeight="1">
      <c r="A249" s="111" t="s">
        <v>238</v>
      </c>
      <c r="B249" s="112"/>
      <c r="C249" s="120" t="s">
        <v>478</v>
      </c>
      <c r="D249" s="121"/>
      <c r="E249" s="290">
        <v>34028.52</v>
      </c>
      <c r="F249" s="142">
        <v>13000</v>
      </c>
      <c r="G249" s="264">
        <f t="shared" si="19"/>
        <v>21028.519999999997</v>
      </c>
    </row>
    <row r="250" spans="1:7" ht="15" customHeight="1">
      <c r="A250" s="111" t="s">
        <v>256</v>
      </c>
      <c r="B250" s="112"/>
      <c r="C250" s="144" t="s">
        <v>479</v>
      </c>
      <c r="D250" s="145"/>
      <c r="E250" s="290">
        <v>5000</v>
      </c>
      <c r="F250" s="142">
        <v>773.03</v>
      </c>
      <c r="G250" s="264">
        <f t="shared" si="19"/>
        <v>4226.97</v>
      </c>
    </row>
    <row r="251" spans="1:7" ht="15" customHeight="1">
      <c r="A251" s="111" t="s">
        <v>258</v>
      </c>
      <c r="B251" s="112"/>
      <c r="C251" s="144" t="s">
        <v>480</v>
      </c>
      <c r="D251" s="145"/>
      <c r="E251" s="290">
        <f>E252+E253+E254</f>
        <v>815000</v>
      </c>
      <c r="F251" s="142">
        <f>F252+F253+F254</f>
        <v>522781.5</v>
      </c>
      <c r="G251" s="264">
        <f t="shared" si="19"/>
        <v>292218.5</v>
      </c>
    </row>
    <row r="252" spans="1:7" ht="15" customHeight="1">
      <c r="A252" s="111" t="s">
        <v>260</v>
      </c>
      <c r="B252" s="112"/>
      <c r="C252" s="144" t="s">
        <v>481</v>
      </c>
      <c r="D252" s="145"/>
      <c r="E252" s="290">
        <v>620000</v>
      </c>
      <c r="F252" s="142">
        <v>464600</v>
      </c>
      <c r="G252" s="264">
        <f t="shared" si="19"/>
        <v>155400</v>
      </c>
    </row>
    <row r="253" spans="1:7" ht="15" customHeight="1">
      <c r="A253" s="111" t="s">
        <v>262</v>
      </c>
      <c r="B253" s="112"/>
      <c r="C253" s="144" t="s">
        <v>482</v>
      </c>
      <c r="D253" s="145"/>
      <c r="E253" s="290">
        <v>135000</v>
      </c>
      <c r="F253" s="142">
        <v>35366</v>
      </c>
      <c r="G253" s="264">
        <f t="shared" si="19"/>
        <v>99634</v>
      </c>
    </row>
    <row r="254" spans="1:7" ht="15" customHeight="1">
      <c r="A254" s="162" t="s">
        <v>238</v>
      </c>
      <c r="B254" s="112"/>
      <c r="C254" s="144" t="s">
        <v>483</v>
      </c>
      <c r="D254" s="145"/>
      <c r="E254" s="290">
        <v>60000</v>
      </c>
      <c r="F254" s="142">
        <v>22815.5</v>
      </c>
      <c r="G254" s="264">
        <f t="shared" si="19"/>
        <v>37184.5</v>
      </c>
    </row>
    <row r="255" spans="1:7" ht="30.75" customHeight="1">
      <c r="A255" s="96" t="s">
        <v>484</v>
      </c>
      <c r="B255" s="112"/>
      <c r="C255" s="98" t="s">
        <v>485</v>
      </c>
      <c r="D255" s="98"/>
      <c r="E255" s="100">
        <f>E257</f>
        <v>450</v>
      </c>
      <c r="F255" s="284" t="str">
        <f>F256</f>
        <v>112,75</v>
      </c>
      <c r="G255" s="264">
        <f>SUM(E255-F255)</f>
        <v>337.25</v>
      </c>
    </row>
    <row r="256" spans="1:7" ht="15" customHeight="1">
      <c r="A256" s="111" t="s">
        <v>209</v>
      </c>
      <c r="B256" s="112"/>
      <c r="C256" s="113" t="s">
        <v>486</v>
      </c>
      <c r="D256" s="113"/>
      <c r="E256" s="290">
        <f>E257</f>
        <v>450</v>
      </c>
      <c r="F256" s="291" t="str">
        <f>F257</f>
        <v>112,75</v>
      </c>
      <c r="G256" s="264">
        <f>SUM(E256-F256)</f>
        <v>337.25</v>
      </c>
    </row>
    <row r="257" spans="1:7" ht="10.5" customHeight="1">
      <c r="A257" s="111" t="s">
        <v>258</v>
      </c>
      <c r="B257" s="112"/>
      <c r="C257" s="113" t="s">
        <v>487</v>
      </c>
      <c r="D257" s="113"/>
      <c r="E257" s="290">
        <v>450</v>
      </c>
      <c r="F257" s="127" t="s">
        <v>488</v>
      </c>
      <c r="G257" s="264">
        <f>E257-F257</f>
        <v>337.25</v>
      </c>
    </row>
    <row r="258" spans="1:7" ht="25.5" hidden="1">
      <c r="A258" s="111" t="s">
        <v>310</v>
      </c>
      <c r="B258" s="112"/>
      <c r="C258" s="113" t="s">
        <v>480</v>
      </c>
      <c r="D258" s="113"/>
      <c r="E258" s="114">
        <f>E259+E260</f>
        <v>0</v>
      </c>
      <c r="F258" s="114">
        <v>0</v>
      </c>
      <c r="G258" s="129">
        <f>G260</f>
        <v>0</v>
      </c>
    </row>
    <row r="259" spans="1:7" ht="12.75" hidden="1">
      <c r="A259" s="206" t="s">
        <v>260</v>
      </c>
      <c r="B259" s="112"/>
      <c r="C259" s="113" t="s">
        <v>489</v>
      </c>
      <c r="D259" s="113"/>
      <c r="E259" s="290">
        <v>0</v>
      </c>
      <c r="F259" s="115">
        <v>0</v>
      </c>
      <c r="G259" s="130" t="s">
        <v>237</v>
      </c>
    </row>
    <row r="260" spans="1:7" ht="20.25" customHeight="1" hidden="1">
      <c r="A260" s="111" t="s">
        <v>310</v>
      </c>
      <c r="B260" s="112"/>
      <c r="C260" s="113" t="s">
        <v>490</v>
      </c>
      <c r="D260" s="113"/>
      <c r="E260" s="290">
        <v>0</v>
      </c>
      <c r="F260" s="114">
        <v>0</v>
      </c>
      <c r="G260" s="262"/>
    </row>
    <row r="261" spans="1:7" ht="16.5" customHeight="1" hidden="1">
      <c r="A261" s="96" t="s">
        <v>491</v>
      </c>
      <c r="B261" s="97"/>
      <c r="C261" s="98" t="s">
        <v>492</v>
      </c>
      <c r="D261" s="98"/>
      <c r="E261" s="100">
        <f>E262</f>
        <v>0</v>
      </c>
      <c r="F261" s="292" t="str">
        <f>F262</f>
        <v>0,00</v>
      </c>
      <c r="G261" s="126">
        <f>G262</f>
        <v>5000</v>
      </c>
    </row>
    <row r="262" spans="1:7" ht="15" customHeight="1" hidden="1">
      <c r="A262" s="111" t="s">
        <v>209</v>
      </c>
      <c r="B262" s="112"/>
      <c r="C262" s="113" t="s">
        <v>493</v>
      </c>
      <c r="D262" s="113"/>
      <c r="E262" s="114">
        <f>E263</f>
        <v>0</v>
      </c>
      <c r="F262" s="127" t="s">
        <v>237</v>
      </c>
      <c r="G262" s="123">
        <f>G263</f>
        <v>5000</v>
      </c>
    </row>
    <row r="263" spans="1:7" ht="18" customHeight="1" hidden="1">
      <c r="A263" s="111" t="s">
        <v>243</v>
      </c>
      <c r="B263" s="112"/>
      <c r="C263" s="113" t="s">
        <v>494</v>
      </c>
      <c r="D263" s="113"/>
      <c r="E263" s="114">
        <v>0</v>
      </c>
      <c r="F263" s="127" t="s">
        <v>237</v>
      </c>
      <c r="G263" s="123">
        <f>G264</f>
        <v>5000</v>
      </c>
    </row>
    <row r="264" spans="1:7" ht="25.5" customHeight="1" hidden="1">
      <c r="A264" s="111" t="s">
        <v>250</v>
      </c>
      <c r="B264" s="112"/>
      <c r="C264" s="113" t="s">
        <v>495</v>
      </c>
      <c r="D264" s="113"/>
      <c r="E264" s="114">
        <v>5000</v>
      </c>
      <c r="F264" s="127" t="s">
        <v>237</v>
      </c>
      <c r="G264" s="123">
        <f>E264-F264</f>
        <v>5000</v>
      </c>
    </row>
    <row r="265" spans="1:7" ht="14.25" customHeight="1" hidden="1">
      <c r="A265" s="96" t="s">
        <v>496</v>
      </c>
      <c r="B265" s="97"/>
      <c r="C265" s="98" t="s">
        <v>497</v>
      </c>
      <c r="D265" s="98"/>
      <c r="E265" s="100"/>
      <c r="F265" s="175"/>
      <c r="G265" s="126"/>
    </row>
    <row r="266" spans="1:7" ht="14.25" customHeight="1" hidden="1">
      <c r="A266" s="111" t="s">
        <v>209</v>
      </c>
      <c r="B266" s="112"/>
      <c r="C266" s="113" t="s">
        <v>498</v>
      </c>
      <c r="D266" s="113"/>
      <c r="E266" s="114"/>
      <c r="F266" s="127"/>
      <c r="G266" s="123"/>
    </row>
    <row r="267" spans="1:7" ht="24.75" customHeight="1" hidden="1">
      <c r="A267" s="111" t="s">
        <v>211</v>
      </c>
      <c r="B267" s="112"/>
      <c r="C267" s="113" t="s">
        <v>499</v>
      </c>
      <c r="D267" s="113"/>
      <c r="E267" s="114"/>
      <c r="F267" s="127"/>
      <c r="G267" s="123"/>
    </row>
    <row r="268" spans="1:7" ht="15" customHeight="1" hidden="1">
      <c r="A268" s="111" t="s">
        <v>213</v>
      </c>
      <c r="B268" s="112"/>
      <c r="C268" s="113" t="s">
        <v>500</v>
      </c>
      <c r="D268" s="113"/>
      <c r="E268" s="293"/>
      <c r="F268" s="127"/>
      <c r="G268" s="123"/>
    </row>
    <row r="269" spans="1:7" ht="24.75" customHeight="1" hidden="1">
      <c r="A269" s="111" t="s">
        <v>216</v>
      </c>
      <c r="B269" s="112"/>
      <c r="C269" s="113" t="s">
        <v>501</v>
      </c>
      <c r="D269" s="113"/>
      <c r="E269" s="114"/>
      <c r="F269" s="127"/>
      <c r="G269" s="129"/>
    </row>
    <row r="270" spans="1:7" ht="20.25" customHeight="1" hidden="1">
      <c r="A270" s="96" t="s">
        <v>502</v>
      </c>
      <c r="B270" s="97"/>
      <c r="C270" s="294" t="s">
        <v>503</v>
      </c>
      <c r="D270" s="295"/>
      <c r="E270" s="100">
        <v>0</v>
      </c>
      <c r="F270" s="175" t="s">
        <v>255</v>
      </c>
      <c r="G270" s="258">
        <v>0</v>
      </c>
    </row>
    <row r="271" spans="1:7" ht="14.25" customHeight="1" hidden="1">
      <c r="A271" s="111" t="s">
        <v>209</v>
      </c>
      <c r="B271" s="112"/>
      <c r="C271" s="144" t="s">
        <v>504</v>
      </c>
      <c r="D271" s="145"/>
      <c r="E271" s="114">
        <v>0</v>
      </c>
      <c r="F271" s="127" t="s">
        <v>255</v>
      </c>
      <c r="G271" s="146">
        <v>0</v>
      </c>
    </row>
    <row r="272" spans="1:7" ht="23.25" customHeight="1" hidden="1">
      <c r="A272" s="111" t="s">
        <v>250</v>
      </c>
      <c r="B272" s="112"/>
      <c r="C272" s="144" t="s">
        <v>505</v>
      </c>
      <c r="D272" s="145"/>
      <c r="E272" s="114">
        <v>0</v>
      </c>
      <c r="F272" s="127" t="s">
        <v>255</v>
      </c>
      <c r="G272" s="146">
        <v>0</v>
      </c>
    </row>
    <row r="273" spans="1:7" ht="24.75" customHeight="1" hidden="1">
      <c r="A273" s="111" t="s">
        <v>238</v>
      </c>
      <c r="B273" s="112"/>
      <c r="C273" s="144" t="s">
        <v>506</v>
      </c>
      <c r="D273" s="145"/>
      <c r="E273" s="114">
        <v>0</v>
      </c>
      <c r="F273" s="127" t="s">
        <v>255</v>
      </c>
      <c r="G273" s="146">
        <v>0</v>
      </c>
    </row>
    <row r="274" spans="1:7" ht="23.25" customHeight="1" hidden="1">
      <c r="A274" s="96" t="s">
        <v>507</v>
      </c>
      <c r="B274" s="97"/>
      <c r="C274" s="294" t="s">
        <v>508</v>
      </c>
      <c r="D274" s="295"/>
      <c r="E274" s="100">
        <v>0</v>
      </c>
      <c r="F274" s="175" t="s">
        <v>255</v>
      </c>
      <c r="G274" s="258">
        <v>0</v>
      </c>
    </row>
    <row r="275" spans="1:7" ht="28.5" customHeight="1" hidden="1">
      <c r="A275" s="111" t="s">
        <v>209</v>
      </c>
      <c r="B275" s="112"/>
      <c r="C275" s="144" t="s">
        <v>509</v>
      </c>
      <c r="D275" s="145"/>
      <c r="E275" s="114">
        <v>0</v>
      </c>
      <c r="F275" s="127" t="s">
        <v>255</v>
      </c>
      <c r="G275" s="146">
        <v>0</v>
      </c>
    </row>
    <row r="276" spans="1:7" ht="14.25" customHeight="1" hidden="1">
      <c r="A276" s="111" t="s">
        <v>250</v>
      </c>
      <c r="B276" s="112"/>
      <c r="C276" s="144" t="s">
        <v>510</v>
      </c>
      <c r="D276" s="145"/>
      <c r="E276" s="114">
        <v>0</v>
      </c>
      <c r="F276" s="127" t="s">
        <v>255</v>
      </c>
      <c r="G276" s="146">
        <v>0</v>
      </c>
    </row>
    <row r="277" spans="1:7" ht="20.25" customHeight="1" hidden="1">
      <c r="A277" s="162" t="s">
        <v>238</v>
      </c>
      <c r="B277" s="164"/>
      <c r="C277" s="296" t="s">
        <v>511</v>
      </c>
      <c r="D277" s="297"/>
      <c r="E277" s="104">
        <v>0</v>
      </c>
      <c r="F277" s="161" t="s">
        <v>255</v>
      </c>
      <c r="G277" s="298">
        <v>0</v>
      </c>
    </row>
    <row r="278" spans="1:7" ht="17.25" customHeight="1" hidden="1">
      <c r="A278" s="251" t="s">
        <v>512</v>
      </c>
      <c r="B278" s="251"/>
      <c r="C278" s="149" t="s">
        <v>513</v>
      </c>
      <c r="D278" s="150"/>
      <c r="E278" s="198">
        <v>0</v>
      </c>
      <c r="F278" s="299" t="s">
        <v>255</v>
      </c>
      <c r="G278" s="300" t="s">
        <v>255</v>
      </c>
    </row>
    <row r="279" spans="1:7" ht="19.5" customHeight="1" hidden="1">
      <c r="A279" s="96" t="s">
        <v>491</v>
      </c>
      <c r="B279" s="167"/>
      <c r="C279" s="149" t="s">
        <v>514</v>
      </c>
      <c r="D279" s="150"/>
      <c r="E279" s="139">
        <f>E280</f>
        <v>0</v>
      </c>
      <c r="F279" s="127" t="s">
        <v>255</v>
      </c>
      <c r="G279" s="130" t="s">
        <v>255</v>
      </c>
    </row>
    <row r="280" spans="1:7" ht="24.75" customHeight="1" hidden="1">
      <c r="A280" s="111" t="s">
        <v>209</v>
      </c>
      <c r="B280" s="167"/>
      <c r="C280" s="253" t="s">
        <v>515</v>
      </c>
      <c r="D280" s="254"/>
      <c r="E280" s="139">
        <f>E281</f>
        <v>0</v>
      </c>
      <c r="F280" s="130" t="s">
        <v>255</v>
      </c>
      <c r="G280" s="130" t="s">
        <v>255</v>
      </c>
    </row>
    <row r="281" spans="1:7" ht="32.25" customHeight="1" hidden="1">
      <c r="A281" s="111" t="s">
        <v>250</v>
      </c>
      <c r="B281" s="301"/>
      <c r="C281" s="302" t="s">
        <v>494</v>
      </c>
      <c r="D281" s="303"/>
      <c r="E281" s="186">
        <v>0</v>
      </c>
      <c r="F281" s="187" t="s">
        <v>255</v>
      </c>
      <c r="G281" s="187" t="s">
        <v>255</v>
      </c>
    </row>
    <row r="282" spans="1:7" ht="45" customHeight="1" hidden="1">
      <c r="A282" s="251" t="s">
        <v>516</v>
      </c>
      <c r="B282" s="167"/>
      <c r="C282" s="98" t="s">
        <v>517</v>
      </c>
      <c r="D282" s="98"/>
      <c r="E282" s="198">
        <v>0</v>
      </c>
      <c r="F282" s="300" t="s">
        <v>255</v>
      </c>
      <c r="G282" s="198">
        <f>SUM(G283)</f>
        <v>103462.48</v>
      </c>
    </row>
    <row r="283" spans="1:7" ht="13.5" customHeight="1" hidden="1">
      <c r="A283" s="111" t="s">
        <v>209</v>
      </c>
      <c r="B283" s="167"/>
      <c r="C283" s="113" t="s">
        <v>518</v>
      </c>
      <c r="D283" s="113"/>
      <c r="E283" s="139">
        <f>SUM(E285)</f>
        <v>0</v>
      </c>
      <c r="F283" s="130" t="s">
        <v>255</v>
      </c>
      <c r="G283" s="139">
        <f>SUM(G285)</f>
        <v>103462.48</v>
      </c>
    </row>
    <row r="284" spans="1:7" ht="13.5" customHeight="1" hidden="1">
      <c r="A284" s="111" t="s">
        <v>250</v>
      </c>
      <c r="B284" s="167"/>
      <c r="C284" s="165" t="s">
        <v>519</v>
      </c>
      <c r="D284" s="165"/>
      <c r="E284" s="139">
        <f>SUM(E285)</f>
        <v>0</v>
      </c>
      <c r="F284" s="130" t="s">
        <v>255</v>
      </c>
      <c r="G284" s="139"/>
    </row>
    <row r="285" spans="1:7" ht="13.5" customHeight="1" hidden="1">
      <c r="A285" s="111" t="s">
        <v>238</v>
      </c>
      <c r="B285" s="167"/>
      <c r="C285" s="165" t="s">
        <v>520</v>
      </c>
      <c r="D285" s="165"/>
      <c r="E285" s="139">
        <v>0</v>
      </c>
      <c r="F285" s="130" t="s">
        <v>255</v>
      </c>
      <c r="G285" s="139">
        <v>103462.48</v>
      </c>
    </row>
    <row r="286" spans="1:7" ht="42" customHeight="1" hidden="1">
      <c r="A286" s="251" t="s">
        <v>521</v>
      </c>
      <c r="B286" s="167"/>
      <c r="C286" s="304" t="s">
        <v>522</v>
      </c>
      <c r="D286" s="295"/>
      <c r="E286" s="305">
        <v>0</v>
      </c>
      <c r="F286" s="300" t="s">
        <v>255</v>
      </c>
      <c r="G286" s="305">
        <f>SUM(G287)</f>
        <v>0</v>
      </c>
    </row>
    <row r="287" spans="1:7" ht="13.5" customHeight="1" hidden="1">
      <c r="A287" s="111" t="s">
        <v>209</v>
      </c>
      <c r="B287" s="167"/>
      <c r="C287" s="306" t="s">
        <v>523</v>
      </c>
      <c r="D287" s="145"/>
      <c r="E287" s="307">
        <v>0</v>
      </c>
      <c r="F287" s="130" t="s">
        <v>255</v>
      </c>
      <c r="G287" s="307">
        <v>0</v>
      </c>
    </row>
    <row r="288" spans="1:7" ht="13.5" customHeight="1" hidden="1">
      <c r="A288" s="111" t="s">
        <v>250</v>
      </c>
      <c r="B288" s="167"/>
      <c r="C288" s="165" t="s">
        <v>519</v>
      </c>
      <c r="D288" s="165"/>
      <c r="E288" s="308">
        <f>SUM(E290)</f>
        <v>0</v>
      </c>
      <c r="F288" s="130" t="s">
        <v>255</v>
      </c>
      <c r="G288" s="308"/>
    </row>
    <row r="289" spans="1:7" ht="13.5" customHeight="1" hidden="1">
      <c r="A289" s="111" t="s">
        <v>524</v>
      </c>
      <c r="B289" s="167"/>
      <c r="C289" s="306" t="s">
        <v>525</v>
      </c>
      <c r="D289" s="145"/>
      <c r="E289" s="308">
        <v>0</v>
      </c>
      <c r="F289" s="130" t="s">
        <v>255</v>
      </c>
      <c r="G289" s="308"/>
    </row>
    <row r="290" spans="1:7" ht="13.5" customHeight="1" hidden="1">
      <c r="A290" s="111" t="s">
        <v>310</v>
      </c>
      <c r="B290" s="167"/>
      <c r="C290" s="306" t="s">
        <v>526</v>
      </c>
      <c r="D290" s="145"/>
      <c r="E290" s="309">
        <v>0</v>
      </c>
      <c r="F290" s="130" t="s">
        <v>255</v>
      </c>
      <c r="G290" s="310">
        <v>0</v>
      </c>
    </row>
    <row r="291" spans="1:7" ht="45" customHeight="1" hidden="1">
      <c r="A291" s="251" t="s">
        <v>527</v>
      </c>
      <c r="B291" s="167"/>
      <c r="C291" s="311" t="s">
        <v>528</v>
      </c>
      <c r="D291" s="312"/>
      <c r="E291" s="198">
        <v>0</v>
      </c>
      <c r="F291" s="300" t="s">
        <v>255</v>
      </c>
      <c r="G291" s="198">
        <v>0</v>
      </c>
    </row>
    <row r="292" spans="1:7" ht="13.5" customHeight="1" hidden="1">
      <c r="A292" s="111" t="s">
        <v>209</v>
      </c>
      <c r="B292" s="167"/>
      <c r="C292" s="313" t="s">
        <v>529</v>
      </c>
      <c r="D292" s="314"/>
      <c r="E292" s="139">
        <f>SUM(E294)</f>
        <v>0</v>
      </c>
      <c r="F292" s="130" t="s">
        <v>255</v>
      </c>
      <c r="G292" s="139">
        <f>SUM(G294)</f>
        <v>0</v>
      </c>
    </row>
    <row r="293" spans="1:7" ht="13.5" customHeight="1" hidden="1">
      <c r="A293" s="111" t="s">
        <v>250</v>
      </c>
      <c r="B293" s="167"/>
      <c r="C293" s="165" t="s">
        <v>519</v>
      </c>
      <c r="D293" s="165"/>
      <c r="E293" s="139">
        <v>0</v>
      </c>
      <c r="F293" s="130" t="s">
        <v>255</v>
      </c>
      <c r="G293" s="139"/>
    </row>
    <row r="294" spans="1:7" ht="13.5" customHeight="1" hidden="1">
      <c r="A294" s="315" t="s">
        <v>238</v>
      </c>
      <c r="B294" s="301"/>
      <c r="C294" s="313" t="s">
        <v>530</v>
      </c>
      <c r="D294" s="314"/>
      <c r="E294" s="186">
        <v>0</v>
      </c>
      <c r="F294" s="187" t="s">
        <v>255</v>
      </c>
      <c r="G294" s="186">
        <v>0</v>
      </c>
    </row>
    <row r="295" spans="1:7" ht="13.5" customHeight="1" hidden="1">
      <c r="A295" s="183" t="s">
        <v>310</v>
      </c>
      <c r="B295" s="301"/>
      <c r="C295" s="253" t="s">
        <v>531</v>
      </c>
      <c r="D295" s="254"/>
      <c r="E295" s="186">
        <v>0</v>
      </c>
      <c r="F295" s="187" t="s">
        <v>255</v>
      </c>
      <c r="G295" s="186"/>
    </row>
    <row r="296" spans="1:7" ht="72.75" customHeight="1" hidden="1">
      <c r="A296" s="167" t="s">
        <v>532</v>
      </c>
      <c r="B296" s="167"/>
      <c r="C296" s="172" t="s">
        <v>533</v>
      </c>
      <c r="D296" s="172"/>
      <c r="E296" s="198">
        <f>E297</f>
        <v>0</v>
      </c>
      <c r="F296" s="130" t="s">
        <v>255</v>
      </c>
      <c r="G296" s="139">
        <v>0</v>
      </c>
    </row>
    <row r="297" spans="1:7" ht="13.5" customHeight="1" hidden="1">
      <c r="A297" s="111" t="s">
        <v>258</v>
      </c>
      <c r="B297" s="112"/>
      <c r="C297" s="113" t="s">
        <v>534</v>
      </c>
      <c r="D297" s="113"/>
      <c r="E297" s="139">
        <f>E298</f>
        <v>0</v>
      </c>
      <c r="F297" s="130" t="s">
        <v>255</v>
      </c>
      <c r="G297" s="139">
        <v>0</v>
      </c>
    </row>
    <row r="298" spans="1:7" ht="13.5" customHeight="1" hidden="1">
      <c r="A298" s="111" t="s">
        <v>535</v>
      </c>
      <c r="B298" s="112"/>
      <c r="C298" s="113" t="s">
        <v>536</v>
      </c>
      <c r="D298" s="113"/>
      <c r="E298" s="139">
        <v>0</v>
      </c>
      <c r="F298" s="130" t="s">
        <v>255</v>
      </c>
      <c r="G298" s="139">
        <v>0</v>
      </c>
    </row>
    <row r="299" spans="1:7" ht="17.25" customHeight="1">
      <c r="A299" s="238" t="s">
        <v>537</v>
      </c>
      <c r="B299" s="171"/>
      <c r="C299" s="172" t="s">
        <v>538</v>
      </c>
      <c r="D299" s="172"/>
      <c r="E299" s="158">
        <f>E300+E303</f>
        <v>123900</v>
      </c>
      <c r="F299" s="316">
        <f>SUM(F300+F303)</f>
        <v>24976</v>
      </c>
      <c r="G299" s="317">
        <v>60000</v>
      </c>
    </row>
    <row r="300" spans="1:7" ht="21" customHeight="1" hidden="1">
      <c r="A300" s="111" t="s">
        <v>209</v>
      </c>
      <c r="B300" s="112"/>
      <c r="C300" s="113" t="s">
        <v>539</v>
      </c>
      <c r="D300" s="113"/>
      <c r="E300" s="114">
        <v>0</v>
      </c>
      <c r="F300" s="318">
        <f>SUM(F301+F302)</f>
        <v>0</v>
      </c>
      <c r="G300" s="123">
        <f>G302</f>
        <v>0</v>
      </c>
    </row>
    <row r="301" spans="1:7" ht="21" customHeight="1" hidden="1">
      <c r="A301" s="111" t="s">
        <v>238</v>
      </c>
      <c r="B301" s="112"/>
      <c r="C301" s="113" t="s">
        <v>540</v>
      </c>
      <c r="D301" s="113"/>
      <c r="E301" s="114">
        <v>0</v>
      </c>
      <c r="F301" s="142">
        <v>0</v>
      </c>
      <c r="G301" s="129"/>
    </row>
    <row r="302" spans="1:7" ht="18.75" customHeight="1" hidden="1">
      <c r="A302" s="111" t="s">
        <v>253</v>
      </c>
      <c r="B302" s="112"/>
      <c r="C302" s="113" t="s">
        <v>541</v>
      </c>
      <c r="D302" s="113"/>
      <c r="E302" s="114">
        <v>0</v>
      </c>
      <c r="F302" s="142"/>
      <c r="G302" s="129">
        <f>E302-F302</f>
        <v>0</v>
      </c>
    </row>
    <row r="303" spans="1:7" ht="15.75" customHeight="1">
      <c r="A303" s="111" t="s">
        <v>258</v>
      </c>
      <c r="B303" s="112"/>
      <c r="C303" s="113" t="s">
        <v>542</v>
      </c>
      <c r="D303" s="113"/>
      <c r="E303" s="114">
        <f>SUM(E304:E305)</f>
        <v>123900</v>
      </c>
      <c r="F303" s="142">
        <f>SUM(F304+F305)</f>
        <v>24976</v>
      </c>
      <c r="G303" s="130" t="s">
        <v>543</v>
      </c>
    </row>
    <row r="304" spans="1:7" ht="14.25" customHeight="1">
      <c r="A304" s="111" t="s">
        <v>310</v>
      </c>
      <c r="B304" s="112"/>
      <c r="C304" s="113" t="s">
        <v>544</v>
      </c>
      <c r="D304" s="113"/>
      <c r="E304" s="114">
        <v>0</v>
      </c>
      <c r="F304" s="142">
        <v>0</v>
      </c>
      <c r="G304" s="130"/>
    </row>
    <row r="305" spans="1:7" ht="26.25" customHeight="1">
      <c r="A305" s="111" t="s">
        <v>535</v>
      </c>
      <c r="B305" s="112"/>
      <c r="C305" s="113" t="s">
        <v>545</v>
      </c>
      <c r="D305" s="113"/>
      <c r="E305" s="114">
        <f>45000+78900</f>
        <v>123900</v>
      </c>
      <c r="F305" s="142">
        <v>24976</v>
      </c>
      <c r="G305" s="130" t="s">
        <v>543</v>
      </c>
    </row>
    <row r="306" spans="1:7" ht="12.75">
      <c r="A306" s="96" t="s">
        <v>546</v>
      </c>
      <c r="B306" s="97"/>
      <c r="C306" s="98" t="s">
        <v>547</v>
      </c>
      <c r="D306" s="98"/>
      <c r="E306" s="100">
        <f aca="true" t="shared" si="20" ref="E306:F308">E307</f>
        <v>12000</v>
      </c>
      <c r="F306" s="124">
        <f t="shared" si="20"/>
        <v>4000</v>
      </c>
      <c r="G306" s="286">
        <f>SUM(G307)</f>
        <v>7000</v>
      </c>
    </row>
    <row r="307" spans="1:7" ht="12.75">
      <c r="A307" s="111" t="s">
        <v>209</v>
      </c>
      <c r="B307" s="112"/>
      <c r="C307" s="113" t="s">
        <v>548</v>
      </c>
      <c r="D307" s="113"/>
      <c r="E307" s="114">
        <f t="shared" si="20"/>
        <v>12000</v>
      </c>
      <c r="F307" s="115">
        <f t="shared" si="20"/>
        <v>4000</v>
      </c>
      <c r="G307" s="264">
        <f>SUM(G308)</f>
        <v>7000</v>
      </c>
    </row>
    <row r="308" spans="1:7" ht="12.75">
      <c r="A308" s="111" t="s">
        <v>549</v>
      </c>
      <c r="B308" s="112"/>
      <c r="C308" s="113" t="s">
        <v>550</v>
      </c>
      <c r="D308" s="113"/>
      <c r="E308" s="114">
        <f t="shared" si="20"/>
        <v>12000</v>
      </c>
      <c r="F308" s="115">
        <v>4000</v>
      </c>
      <c r="G308" s="264">
        <f>SUM(G309)</f>
        <v>7000</v>
      </c>
    </row>
    <row r="309" spans="1:7" ht="42.75" customHeight="1">
      <c r="A309" s="111" t="s">
        <v>551</v>
      </c>
      <c r="B309" s="112"/>
      <c r="C309" s="120" t="s">
        <v>552</v>
      </c>
      <c r="D309" s="121"/>
      <c r="E309" s="114">
        <v>12000</v>
      </c>
      <c r="F309" s="115">
        <v>5000</v>
      </c>
      <c r="G309" s="264">
        <f>E309-F309</f>
        <v>7000</v>
      </c>
    </row>
    <row r="310" spans="1:7" ht="34.5" customHeight="1" hidden="1">
      <c r="A310" s="96" t="s">
        <v>553</v>
      </c>
      <c r="B310" s="112"/>
      <c r="C310" s="107" t="s">
        <v>554</v>
      </c>
      <c r="D310" s="319"/>
      <c r="E310" s="99">
        <f>SUM(E311)</f>
        <v>0</v>
      </c>
      <c r="F310" s="99">
        <f>SUM(F311)</f>
        <v>0</v>
      </c>
      <c r="G310" s="264"/>
    </row>
    <row r="311" spans="1:7" ht="33" customHeight="1" hidden="1">
      <c r="A311" s="111" t="s">
        <v>555</v>
      </c>
      <c r="B311" s="112"/>
      <c r="C311" s="120" t="s">
        <v>556</v>
      </c>
      <c r="D311" s="320"/>
      <c r="E311" s="321">
        <f>SUM(E312:E313)</f>
        <v>0</v>
      </c>
      <c r="F311" s="322">
        <f>SUM(F312:F313)</f>
        <v>0</v>
      </c>
      <c r="G311" s="264"/>
    </row>
    <row r="312" spans="1:7" ht="33" customHeight="1" hidden="1">
      <c r="A312" s="111" t="s">
        <v>557</v>
      </c>
      <c r="B312" s="112"/>
      <c r="C312" s="120" t="s">
        <v>558</v>
      </c>
      <c r="D312" s="320"/>
      <c r="E312" s="114">
        <v>0</v>
      </c>
      <c r="F312" s="115">
        <v>0</v>
      </c>
      <c r="G312" s="264"/>
    </row>
    <row r="313" spans="1:7" ht="36" customHeight="1" hidden="1">
      <c r="A313" s="111" t="s">
        <v>557</v>
      </c>
      <c r="B313" s="112"/>
      <c r="C313" s="120" t="s">
        <v>559</v>
      </c>
      <c r="D313" s="320"/>
      <c r="E313" s="114">
        <v>0</v>
      </c>
      <c r="F313" s="115">
        <v>0</v>
      </c>
      <c r="G313" s="264"/>
    </row>
    <row r="314" spans="1:7" ht="30" customHeight="1">
      <c r="A314" s="96" t="s">
        <v>560</v>
      </c>
      <c r="B314" s="97"/>
      <c r="C314" s="107" t="s">
        <v>561</v>
      </c>
      <c r="D314" s="108"/>
      <c r="E314" s="100">
        <f>SUM(E315)</f>
        <v>302878</v>
      </c>
      <c r="F314" s="284">
        <f>F315</f>
        <v>145200</v>
      </c>
      <c r="G314" s="126">
        <f>G315</f>
        <v>157678</v>
      </c>
    </row>
    <row r="315" spans="1:7" ht="15" customHeight="1">
      <c r="A315" s="111" t="s">
        <v>209</v>
      </c>
      <c r="B315" s="112"/>
      <c r="C315" s="113" t="s">
        <v>562</v>
      </c>
      <c r="D315" s="113"/>
      <c r="E315" s="114">
        <f>E316</f>
        <v>302878</v>
      </c>
      <c r="F315" s="142">
        <f>SUM(F316)</f>
        <v>145200</v>
      </c>
      <c r="G315" s="123">
        <f>G316</f>
        <v>157678</v>
      </c>
    </row>
    <row r="316" spans="1:7" ht="15" customHeight="1">
      <c r="A316" s="111" t="s">
        <v>563</v>
      </c>
      <c r="B316" s="112"/>
      <c r="C316" s="113" t="s">
        <v>564</v>
      </c>
      <c r="D316" s="113"/>
      <c r="E316" s="114">
        <f>E317</f>
        <v>302878</v>
      </c>
      <c r="F316" s="142">
        <f>SUM(F317)</f>
        <v>145200</v>
      </c>
      <c r="G316" s="123">
        <f>G317</f>
        <v>157678</v>
      </c>
    </row>
    <row r="317" spans="1:7" ht="12.75" customHeight="1">
      <c r="A317" s="162" t="s">
        <v>565</v>
      </c>
      <c r="B317" s="164"/>
      <c r="C317" s="190" t="s">
        <v>566</v>
      </c>
      <c r="D317" s="323"/>
      <c r="E317" s="104">
        <f>290390+12488</f>
        <v>302878</v>
      </c>
      <c r="F317" s="143">
        <v>145200</v>
      </c>
      <c r="G317" s="129">
        <f>E317-F317</f>
        <v>157678</v>
      </c>
    </row>
    <row r="318" spans="1:7" ht="14.25" customHeight="1">
      <c r="A318" s="324" t="s">
        <v>567</v>
      </c>
      <c r="B318" s="325" t="s">
        <v>568</v>
      </c>
      <c r="C318" s="326" t="s">
        <v>569</v>
      </c>
      <c r="D318" s="326"/>
      <c r="E318" s="327">
        <v>-1302350.6</v>
      </c>
      <c r="F318" s="328">
        <v>-206841.09</v>
      </c>
      <c r="G318" s="329" t="s">
        <v>570</v>
      </c>
    </row>
    <row r="319" ht="15" customHeight="1"/>
  </sheetData>
  <sheetProtection/>
  <mergeCells count="302">
    <mergeCell ref="A1:E1"/>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7:D67"/>
    <mergeCell ref="C68:D68"/>
    <mergeCell ref="C69:D69"/>
    <mergeCell ref="C70:D70"/>
    <mergeCell ref="C71:D71"/>
    <mergeCell ref="C72:D72"/>
    <mergeCell ref="C73:D73"/>
    <mergeCell ref="C74:D74"/>
    <mergeCell ref="C75:D75"/>
    <mergeCell ref="C76:D76"/>
    <mergeCell ref="C77:D77"/>
    <mergeCell ref="C78:D78"/>
    <mergeCell ref="C79:D79"/>
    <mergeCell ref="C80:D80"/>
    <mergeCell ref="C81:D81"/>
    <mergeCell ref="C82:D82"/>
    <mergeCell ref="C83:D83"/>
    <mergeCell ref="C87:D87"/>
    <mergeCell ref="C88:D88"/>
    <mergeCell ref="C89:D89"/>
    <mergeCell ref="C90:D90"/>
    <mergeCell ref="C91:D91"/>
    <mergeCell ref="C92:D92"/>
    <mergeCell ref="C93:D93"/>
    <mergeCell ref="C94:D94"/>
    <mergeCell ref="C95:D95"/>
    <mergeCell ref="C96:D96"/>
    <mergeCell ref="C97:D97"/>
    <mergeCell ref="C98:D98"/>
    <mergeCell ref="C99:D99"/>
    <mergeCell ref="C100:D100"/>
    <mergeCell ref="C101:D101"/>
    <mergeCell ref="C102:D102"/>
    <mergeCell ref="C103:D103"/>
    <mergeCell ref="C104:D104"/>
    <mergeCell ref="C105:D105"/>
    <mergeCell ref="C106:D106"/>
    <mergeCell ref="C107:D107"/>
    <mergeCell ref="C108:D108"/>
    <mergeCell ref="C109:D109"/>
    <mergeCell ref="C110:D110"/>
    <mergeCell ref="C111:D111"/>
    <mergeCell ref="C112:D112"/>
    <mergeCell ref="C113:D113"/>
    <mergeCell ref="C114:D114"/>
    <mergeCell ref="C115:D115"/>
    <mergeCell ref="C116:D116"/>
    <mergeCell ref="C117:D117"/>
    <mergeCell ref="C118:D118"/>
    <mergeCell ref="C119:D119"/>
    <mergeCell ref="C120:D120"/>
    <mergeCell ref="C121:D121"/>
    <mergeCell ref="C122:D122"/>
    <mergeCell ref="C123:D123"/>
    <mergeCell ref="C124:D124"/>
    <mergeCell ref="C125:D125"/>
    <mergeCell ref="C126:D126"/>
    <mergeCell ref="C127:D127"/>
    <mergeCell ref="C128:D128"/>
    <mergeCell ref="C129:D129"/>
    <mergeCell ref="C130:D130"/>
    <mergeCell ref="C131:D131"/>
    <mergeCell ref="C132:D132"/>
    <mergeCell ref="C133:D133"/>
    <mergeCell ref="C134:D134"/>
    <mergeCell ref="C135:D135"/>
    <mergeCell ref="C136:D136"/>
    <mergeCell ref="C137:D137"/>
    <mergeCell ref="C138:D138"/>
    <mergeCell ref="C139:D139"/>
    <mergeCell ref="C140:D140"/>
    <mergeCell ref="C141:D141"/>
    <mergeCell ref="C142:D142"/>
    <mergeCell ref="C143:D143"/>
    <mergeCell ref="C144:D144"/>
    <mergeCell ref="C145:D145"/>
    <mergeCell ref="C146:D146"/>
    <mergeCell ref="C147:D147"/>
    <mergeCell ref="C148:D148"/>
    <mergeCell ref="C149:D149"/>
    <mergeCell ref="C150:D150"/>
    <mergeCell ref="C151:D151"/>
    <mergeCell ref="C152:D152"/>
    <mergeCell ref="C153:D153"/>
    <mergeCell ref="C154:D154"/>
    <mergeCell ref="C155:D155"/>
    <mergeCell ref="C156:D156"/>
    <mergeCell ref="C157:D157"/>
    <mergeCell ref="C158:D158"/>
    <mergeCell ref="C159:D159"/>
    <mergeCell ref="C160:D160"/>
    <mergeCell ref="C161:D161"/>
    <mergeCell ref="C162:D162"/>
    <mergeCell ref="C163:D163"/>
    <mergeCell ref="C164:D164"/>
    <mergeCell ref="C165:D165"/>
    <mergeCell ref="C166:D166"/>
    <mergeCell ref="C167:D167"/>
    <mergeCell ref="C168:D168"/>
    <mergeCell ref="C169:D169"/>
    <mergeCell ref="C170:D170"/>
    <mergeCell ref="C171:D171"/>
    <mergeCell ref="C172:D172"/>
    <mergeCell ref="C173:D173"/>
    <mergeCell ref="C174:D174"/>
    <mergeCell ref="C175:D175"/>
    <mergeCell ref="C176:D176"/>
    <mergeCell ref="C177:D177"/>
    <mergeCell ref="C178:D178"/>
    <mergeCell ref="C179:D179"/>
    <mergeCell ref="C180:D180"/>
    <mergeCell ref="C181:D181"/>
    <mergeCell ref="C182:D182"/>
    <mergeCell ref="C183:D183"/>
    <mergeCell ref="C184:D184"/>
    <mergeCell ref="C185:D185"/>
    <mergeCell ref="C186:D186"/>
    <mergeCell ref="C187:D187"/>
    <mergeCell ref="C188:D188"/>
    <mergeCell ref="C189:D189"/>
    <mergeCell ref="C190:D190"/>
    <mergeCell ref="C191:D191"/>
    <mergeCell ref="C192:D192"/>
    <mergeCell ref="C193:D193"/>
    <mergeCell ref="C194:D194"/>
    <mergeCell ref="C195:D195"/>
    <mergeCell ref="C196:D196"/>
    <mergeCell ref="C197:D197"/>
    <mergeCell ref="C198:D198"/>
    <mergeCell ref="C199:D199"/>
    <mergeCell ref="C200:D200"/>
    <mergeCell ref="C201:D201"/>
    <mergeCell ref="C202:D202"/>
    <mergeCell ref="C203:D203"/>
    <mergeCell ref="C204:D204"/>
    <mergeCell ref="C205:D205"/>
    <mergeCell ref="C206:D206"/>
    <mergeCell ref="C207:D207"/>
    <mergeCell ref="C208:D208"/>
    <mergeCell ref="C209:D209"/>
    <mergeCell ref="C210:D210"/>
    <mergeCell ref="C211:D211"/>
    <mergeCell ref="C212:D212"/>
    <mergeCell ref="C213:D213"/>
    <mergeCell ref="C214:D214"/>
    <mergeCell ref="C215:D215"/>
    <mergeCell ref="C216:D216"/>
    <mergeCell ref="C217:D217"/>
    <mergeCell ref="C218:D218"/>
    <mergeCell ref="C219:D219"/>
    <mergeCell ref="C220:D220"/>
    <mergeCell ref="C221:D221"/>
    <mergeCell ref="C222:D222"/>
    <mergeCell ref="C223:D223"/>
    <mergeCell ref="C224:D224"/>
    <mergeCell ref="C225:D225"/>
    <mergeCell ref="C226:D226"/>
    <mergeCell ref="C227:D227"/>
    <mergeCell ref="C228:D228"/>
    <mergeCell ref="C229:D229"/>
    <mergeCell ref="C230:D230"/>
    <mergeCell ref="C231:D231"/>
    <mergeCell ref="C232:D232"/>
    <mergeCell ref="C233:D233"/>
    <mergeCell ref="C234:D234"/>
    <mergeCell ref="C235:D235"/>
    <mergeCell ref="C236:D236"/>
    <mergeCell ref="C237:D237"/>
    <mergeCell ref="C238:D238"/>
    <mergeCell ref="C239:D239"/>
    <mergeCell ref="C240:D240"/>
    <mergeCell ref="C241:D241"/>
    <mergeCell ref="C242:D242"/>
    <mergeCell ref="C243:D243"/>
    <mergeCell ref="C244:D244"/>
    <mergeCell ref="C245:D245"/>
    <mergeCell ref="C246:D246"/>
    <mergeCell ref="C247:D247"/>
    <mergeCell ref="C248:D248"/>
    <mergeCell ref="C249:D249"/>
    <mergeCell ref="C250:D250"/>
    <mergeCell ref="C251:D251"/>
    <mergeCell ref="C252:D252"/>
    <mergeCell ref="C253:D253"/>
    <mergeCell ref="C254:D254"/>
    <mergeCell ref="C255:D255"/>
    <mergeCell ref="C256:D256"/>
    <mergeCell ref="C257:D257"/>
    <mergeCell ref="C258:D258"/>
    <mergeCell ref="C259:D259"/>
    <mergeCell ref="C261:D261"/>
    <mergeCell ref="C262:D262"/>
    <mergeCell ref="C263:D263"/>
    <mergeCell ref="C264:D264"/>
    <mergeCell ref="C265:D265"/>
    <mergeCell ref="C266:D266"/>
    <mergeCell ref="C267:D267"/>
    <mergeCell ref="C268:D268"/>
    <mergeCell ref="C269:D269"/>
    <mergeCell ref="C270:D270"/>
    <mergeCell ref="C271:D271"/>
    <mergeCell ref="C272:D272"/>
    <mergeCell ref="C273:D273"/>
    <mergeCell ref="C274:D274"/>
    <mergeCell ref="C275:D275"/>
    <mergeCell ref="C276:D276"/>
    <mergeCell ref="C277:D277"/>
    <mergeCell ref="C279:D279"/>
    <mergeCell ref="C280:D280"/>
    <mergeCell ref="C281:D281"/>
    <mergeCell ref="C283:D283"/>
    <mergeCell ref="C284:D284"/>
    <mergeCell ref="C285:D285"/>
    <mergeCell ref="C287:D287"/>
    <mergeCell ref="C288:D288"/>
    <mergeCell ref="C289:D289"/>
    <mergeCell ref="C290:D290"/>
    <mergeCell ref="C291:D291"/>
    <mergeCell ref="C292:D292"/>
    <mergeCell ref="C293:D293"/>
    <mergeCell ref="C294:D294"/>
    <mergeCell ref="C295:D295"/>
    <mergeCell ref="C296:D296"/>
    <mergeCell ref="C297:D297"/>
    <mergeCell ref="C298:D298"/>
    <mergeCell ref="C299:D299"/>
    <mergeCell ref="C300:D300"/>
    <mergeCell ref="C301:D301"/>
    <mergeCell ref="C302:D302"/>
    <mergeCell ref="C303:D303"/>
    <mergeCell ref="C304:D304"/>
    <mergeCell ref="C305:D305"/>
    <mergeCell ref="C306:D306"/>
    <mergeCell ref="C307:D307"/>
    <mergeCell ref="C308:D308"/>
    <mergeCell ref="C309:D309"/>
    <mergeCell ref="C310:D310"/>
    <mergeCell ref="C311:D311"/>
    <mergeCell ref="C312:D312"/>
    <mergeCell ref="C313:D313"/>
    <mergeCell ref="C314:D314"/>
    <mergeCell ref="C315:D315"/>
    <mergeCell ref="C316:D316"/>
    <mergeCell ref="C317:D317"/>
    <mergeCell ref="C318:D318"/>
    <mergeCell ref="A3:A10"/>
    <mergeCell ref="B3:B10"/>
    <mergeCell ref="E3:E10"/>
    <mergeCell ref="F3:F8"/>
    <mergeCell ref="G3:G8"/>
    <mergeCell ref="C3:D10"/>
  </mergeCells>
  <conditionalFormatting sqref="F54:F59 F63:F65 F25:F30 F34:F35 F39:G53 F14:G15 G16 F17:G19 G54:G90 F23 G20:G38 G188:G223 F185:G187 F177:F179 F189:F195 G184 F105:F144 F84:F89 F99:F103 F70:F80 F96:G97 F91:G92 G93:G95 G98:G180 F146:F148 F151:F153 F175 F181:G183 F249:F255 G227:G237 F205:F217 F221 F238:G239 F245 G318 F230:F234 F257 F224:G226 F300:G309 G310:G311 F197:F198 G240:G281 F261:F298 F312:G317">
    <cfRule type="cellIs" priority="19" dxfId="0" operator="equal" stopIfTrue="1">
      <formula>0</formula>
    </cfRule>
  </conditionalFormatting>
  <printOptions/>
  <pageMargins left="0.7" right="0.7" top="0.75" bottom="0.75" header="0.3" footer="0.3"/>
  <pageSetup fitToHeight="0" fitToWidth="1" horizontalDpi="600" verticalDpi="600" orientation="portrait" paperSize="9" scale="59"/>
  <ignoredErrors>
    <ignoredError sqref="F119:F120"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G36"/>
  <sheetViews>
    <sheetView tabSelected="1" workbookViewId="0" topLeftCell="A11">
      <selection activeCell="H32" sqref="H32"/>
    </sheetView>
  </sheetViews>
  <sheetFormatPr defaultColWidth="9.25390625" defaultRowHeight="12.75"/>
  <cols>
    <col min="1" max="1" width="28.625" style="2" customWidth="1"/>
    <col min="2" max="2" width="9.125" style="2" bestFit="1" customWidth="1"/>
    <col min="3" max="3" width="21.125" style="2" customWidth="1"/>
    <col min="4" max="4" width="17.875" style="2" customWidth="1"/>
    <col min="5" max="5" width="14.125" style="2" customWidth="1"/>
    <col min="6" max="6" width="14.00390625" style="2" customWidth="1"/>
    <col min="7" max="7" width="10.75390625" style="2" bestFit="1" customWidth="1"/>
  </cols>
  <sheetData>
    <row r="1" spans="1:6" ht="12.75">
      <c r="A1" s="3" t="s">
        <v>571</v>
      </c>
      <c r="B1" s="3"/>
      <c r="C1" s="3"/>
      <c r="D1" s="3"/>
      <c r="E1" s="3"/>
      <c r="F1" s="3"/>
    </row>
    <row r="2" spans="1:6" ht="14.25">
      <c r="A2" s="4" t="s">
        <v>572</v>
      </c>
      <c r="B2" s="4"/>
      <c r="C2" s="4"/>
      <c r="D2" s="4"/>
      <c r="E2" s="4"/>
      <c r="F2" s="4"/>
    </row>
    <row r="3" spans="1:6" ht="13.5">
      <c r="A3" s="5"/>
      <c r="B3" s="6"/>
      <c r="C3" s="7"/>
      <c r="D3" s="8"/>
      <c r="E3" s="8"/>
      <c r="F3" s="9"/>
    </row>
    <row r="4" spans="1:6" ht="13.5">
      <c r="A4" s="10" t="s">
        <v>16</v>
      </c>
      <c r="B4" s="11" t="s">
        <v>200</v>
      </c>
      <c r="C4" s="12" t="s">
        <v>573</v>
      </c>
      <c r="D4" s="13" t="s">
        <v>17</v>
      </c>
      <c r="E4" s="13" t="s">
        <v>202</v>
      </c>
      <c r="F4" s="14" t="s">
        <v>19</v>
      </c>
    </row>
    <row r="5" spans="1:6" ht="13.5">
      <c r="A5" s="10"/>
      <c r="B5" s="11"/>
      <c r="C5" s="12"/>
      <c r="D5" s="13"/>
      <c r="E5" s="13"/>
      <c r="F5" s="14"/>
    </row>
    <row r="6" spans="1:6" ht="13.5">
      <c r="A6" s="10"/>
      <c r="B6" s="11"/>
      <c r="C6" s="12"/>
      <c r="D6" s="13"/>
      <c r="E6" s="13"/>
      <c r="F6" s="14"/>
    </row>
    <row r="7" spans="1:6" ht="13.5">
      <c r="A7" s="10"/>
      <c r="B7" s="11"/>
      <c r="C7" s="12"/>
      <c r="D7" s="13"/>
      <c r="E7" s="13"/>
      <c r="F7" s="14"/>
    </row>
    <row r="8" spans="1:6" ht="13.5">
      <c r="A8" s="10"/>
      <c r="B8" s="11"/>
      <c r="C8" s="12"/>
      <c r="D8" s="13"/>
      <c r="E8" s="13"/>
      <c r="F8" s="14"/>
    </row>
    <row r="9" spans="1:6" ht="13.5">
      <c r="A9" s="10"/>
      <c r="B9" s="11"/>
      <c r="C9" s="12"/>
      <c r="D9" s="13"/>
      <c r="E9" s="13"/>
      <c r="F9" s="14"/>
    </row>
    <row r="10" spans="1:6" ht="12.75">
      <c r="A10" s="10"/>
      <c r="B10" s="11"/>
      <c r="C10" s="12"/>
      <c r="D10" s="13"/>
      <c r="E10" s="13"/>
      <c r="F10" s="14"/>
    </row>
    <row r="11" spans="1:6" ht="13.5">
      <c r="A11" s="15">
        <v>1</v>
      </c>
      <c r="B11" s="16">
        <v>2</v>
      </c>
      <c r="C11" s="17">
        <v>3</v>
      </c>
      <c r="D11" s="18" t="s">
        <v>29</v>
      </c>
      <c r="E11" s="19" t="s">
        <v>30</v>
      </c>
      <c r="F11" s="20" t="s">
        <v>31</v>
      </c>
    </row>
    <row r="12" spans="1:6" ht="22.5">
      <c r="A12" s="21" t="s">
        <v>574</v>
      </c>
      <c r="B12" s="22" t="s">
        <v>575</v>
      </c>
      <c r="C12" s="23" t="s">
        <v>576</v>
      </c>
      <c r="D12" s="24">
        <f>D13+D15</f>
        <v>1302350.6</v>
      </c>
      <c r="E12" s="25">
        <f>E18+E13</f>
        <v>722228.54</v>
      </c>
      <c r="F12" s="25">
        <f>E12</f>
        <v>722228.54</v>
      </c>
    </row>
    <row r="13" spans="1:6" ht="12.75">
      <c r="A13" s="26" t="s">
        <v>206</v>
      </c>
      <c r="B13" s="27" t="s">
        <v>577</v>
      </c>
      <c r="C13" s="28" t="s">
        <v>576</v>
      </c>
      <c r="D13" s="29">
        <v>1002350.6</v>
      </c>
      <c r="E13" s="29">
        <v>300000</v>
      </c>
      <c r="F13" s="29">
        <v>0</v>
      </c>
    </row>
    <row r="14" spans="1:6" ht="22.5">
      <c r="A14" s="26" t="s">
        <v>578</v>
      </c>
      <c r="B14" s="30"/>
      <c r="C14" s="31"/>
      <c r="D14" s="32"/>
      <c r="E14" s="33"/>
      <c r="F14" s="32"/>
    </row>
    <row r="15" spans="1:6" ht="12.75">
      <c r="A15" s="26" t="s">
        <v>579</v>
      </c>
      <c r="B15" s="34"/>
      <c r="C15" s="35" t="s">
        <v>580</v>
      </c>
      <c r="D15" s="29">
        <v>300000</v>
      </c>
      <c r="E15" s="29">
        <v>300000</v>
      </c>
      <c r="F15" s="29"/>
    </row>
    <row r="16" spans="1:6" ht="62.25" customHeight="1">
      <c r="A16" s="36" t="s">
        <v>581</v>
      </c>
      <c r="B16" s="34"/>
      <c r="C16" s="37"/>
      <c r="D16" s="38"/>
      <c r="E16" s="32"/>
      <c r="F16" s="32"/>
    </row>
    <row r="17" spans="1:6" ht="22.5">
      <c r="A17" s="26" t="s">
        <v>582</v>
      </c>
      <c r="B17" s="34" t="s">
        <v>583</v>
      </c>
      <c r="C17" s="34"/>
      <c r="D17" s="39"/>
      <c r="E17" s="39"/>
      <c r="F17" s="39"/>
    </row>
    <row r="18" spans="1:6" ht="12.75">
      <c r="A18" s="26" t="s">
        <v>579</v>
      </c>
      <c r="B18" s="40" t="s">
        <v>584</v>
      </c>
      <c r="C18" s="41" t="s">
        <v>585</v>
      </c>
      <c r="D18" s="42">
        <f>SUM(D20)</f>
        <v>1302350.5999999996</v>
      </c>
      <c r="E18" s="43">
        <f>E20</f>
        <v>422228.54000000004</v>
      </c>
      <c r="F18" s="43">
        <f>SUM(F20)</f>
        <v>1302350.5999999996</v>
      </c>
    </row>
    <row r="19" spans="1:6" ht="12.75">
      <c r="A19" s="44" t="s">
        <v>586</v>
      </c>
      <c r="B19" s="45"/>
      <c r="C19" s="46"/>
      <c r="D19" s="47"/>
      <c r="E19" s="48"/>
      <c r="F19" s="49"/>
    </row>
    <row r="20" spans="1:6" ht="22.5">
      <c r="A20" s="21" t="s">
        <v>587</v>
      </c>
      <c r="B20" s="50" t="s">
        <v>584</v>
      </c>
      <c r="C20" s="51" t="s">
        <v>585</v>
      </c>
      <c r="D20" s="52">
        <f>SUM(D21+D25)</f>
        <v>1302350.5999999996</v>
      </c>
      <c r="E20" s="53">
        <f>E25+E21</f>
        <v>422228.54000000004</v>
      </c>
      <c r="F20" s="53">
        <f>D20</f>
        <v>1302350.5999999996</v>
      </c>
    </row>
    <row r="21" spans="1:6" ht="31.5">
      <c r="A21" s="44" t="s">
        <v>588</v>
      </c>
      <c r="B21" s="54" t="s">
        <v>589</v>
      </c>
      <c r="C21" s="55" t="s">
        <v>590</v>
      </c>
      <c r="D21" s="56">
        <f>D24</f>
        <v>-8809989.34</v>
      </c>
      <c r="E21" s="39">
        <f>SUM(E22)</f>
        <v>-3520076.37</v>
      </c>
      <c r="F21" s="57">
        <f>F22</f>
        <v>-5289912.97</v>
      </c>
    </row>
    <row r="22" spans="1:6" ht="22.5">
      <c r="A22" s="21" t="s">
        <v>591</v>
      </c>
      <c r="B22" s="58"/>
      <c r="C22" s="51" t="s">
        <v>590</v>
      </c>
      <c r="D22" s="59">
        <f>D23</f>
        <v>-8809989.34</v>
      </c>
      <c r="E22" s="59">
        <f>E23</f>
        <v>-3520076.37</v>
      </c>
      <c r="F22" s="59">
        <f>SUM(F23)</f>
        <v>-5289912.97</v>
      </c>
    </row>
    <row r="23" spans="1:6" ht="22.5">
      <c r="A23" s="21" t="s">
        <v>592</v>
      </c>
      <c r="B23" s="58"/>
      <c r="C23" s="51" t="s">
        <v>590</v>
      </c>
      <c r="D23" s="59">
        <f>D24</f>
        <v>-8809989.34</v>
      </c>
      <c r="E23" s="59">
        <f>E24</f>
        <v>-3520076.37</v>
      </c>
      <c r="F23" s="59">
        <f>SUM(F24)</f>
        <v>-5289912.97</v>
      </c>
    </row>
    <row r="24" spans="1:7" ht="22.5">
      <c r="A24" s="21" t="s">
        <v>592</v>
      </c>
      <c r="B24" s="58"/>
      <c r="C24" s="51" t="s">
        <v>590</v>
      </c>
      <c r="D24" s="60">
        <v>-8809989.34</v>
      </c>
      <c r="E24" s="61">
        <v>-3520076.37</v>
      </c>
      <c r="F24" s="39">
        <f>D24-E24</f>
        <v>-5289912.97</v>
      </c>
      <c r="G24" s="62"/>
    </row>
    <row r="25" spans="1:6" ht="31.5">
      <c r="A25" s="44" t="s">
        <v>588</v>
      </c>
      <c r="B25" s="63" t="s">
        <v>593</v>
      </c>
      <c r="C25" s="55" t="s">
        <v>594</v>
      </c>
      <c r="D25" s="64">
        <f>D26</f>
        <v>10112339.94</v>
      </c>
      <c r="E25" s="64">
        <f>SUM(E26)</f>
        <v>3942304.91</v>
      </c>
      <c r="F25" s="65">
        <f>F26</f>
        <v>6170035.029999999</v>
      </c>
    </row>
    <row r="26" spans="1:6" ht="22.5">
      <c r="A26" s="21" t="s">
        <v>591</v>
      </c>
      <c r="B26" s="22"/>
      <c r="C26" s="51" t="s">
        <v>594</v>
      </c>
      <c r="D26" s="33">
        <f>D27</f>
        <v>10112339.94</v>
      </c>
      <c r="E26" s="33">
        <f>E27</f>
        <v>3942304.91</v>
      </c>
      <c r="F26" s="33">
        <f>SUM(F27)</f>
        <v>6170035.029999999</v>
      </c>
    </row>
    <row r="27" spans="1:6" ht="22.5">
      <c r="A27" s="21" t="s">
        <v>592</v>
      </c>
      <c r="B27" s="22"/>
      <c r="C27" s="51" t="s">
        <v>594</v>
      </c>
      <c r="D27" s="33">
        <f>D28</f>
        <v>10112339.94</v>
      </c>
      <c r="E27" s="33">
        <f>E28</f>
        <v>3942304.91</v>
      </c>
      <c r="F27" s="33">
        <f>SUM(F28)</f>
        <v>6170035.029999999</v>
      </c>
    </row>
    <row r="28" spans="1:6" ht="23.25">
      <c r="A28" s="21" t="s">
        <v>592</v>
      </c>
      <c r="B28" s="22"/>
      <c r="C28" s="51" t="s">
        <v>594</v>
      </c>
      <c r="D28" s="60">
        <v>10112339.94</v>
      </c>
      <c r="E28" s="61">
        <v>3942304.91</v>
      </c>
      <c r="F28" s="66">
        <f>D28-E28</f>
        <v>6170035.029999999</v>
      </c>
    </row>
    <row r="29" spans="1:6" ht="12.75">
      <c r="A29" s="67"/>
      <c r="B29" s="68"/>
      <c r="C29" s="69"/>
      <c r="D29" s="70"/>
      <c r="E29" s="70"/>
      <c r="F29" s="71"/>
    </row>
    <row r="30" ht="12.75">
      <c r="A30" s="72" t="s">
        <v>595</v>
      </c>
    </row>
    <row r="31" ht="12.75">
      <c r="A31" s="72" t="s">
        <v>596</v>
      </c>
    </row>
    <row r="32" spans="1:3" ht="12.75">
      <c r="A32" s="72" t="s">
        <v>597</v>
      </c>
      <c r="C32" s="73"/>
    </row>
    <row r="33" ht="12.75">
      <c r="A33" s="72"/>
    </row>
    <row r="34" spans="1:3" ht="12.75">
      <c r="A34" s="72" t="s">
        <v>598</v>
      </c>
      <c r="B34" s="2" t="s">
        <v>599</v>
      </c>
      <c r="C34" s="72"/>
    </row>
    <row r="36" ht="12.75">
      <c r="A36" s="74" t="s">
        <v>600</v>
      </c>
    </row>
  </sheetData>
  <sheetProtection/>
  <mergeCells count="23">
    <mergeCell ref="A1:F1"/>
    <mergeCell ref="A2:F2"/>
    <mergeCell ref="A4:A10"/>
    <mergeCell ref="B4:B10"/>
    <mergeCell ref="B13:B14"/>
    <mergeCell ref="B15:B16"/>
    <mergeCell ref="B18:B19"/>
    <mergeCell ref="C4:C10"/>
    <mergeCell ref="C13:C14"/>
    <mergeCell ref="C15:C16"/>
    <mergeCell ref="C18:C19"/>
    <mergeCell ref="D4:D10"/>
    <mergeCell ref="D13:D14"/>
    <mergeCell ref="D15:D16"/>
    <mergeCell ref="D18:D19"/>
    <mergeCell ref="E4:E10"/>
    <mergeCell ref="E13:E14"/>
    <mergeCell ref="E15:E16"/>
    <mergeCell ref="E18:E19"/>
    <mergeCell ref="F4:F10"/>
    <mergeCell ref="F13:F14"/>
    <mergeCell ref="F15:F16"/>
    <mergeCell ref="F18:F19"/>
  </mergeCells>
  <conditionalFormatting sqref="F28 F24:F25 E25 E18:F18 E20:F21 E12:F12">
    <cfRule type="cellIs" priority="33" dxfId="0" operator="equal" stopIfTrue="1">
      <formula>0</formula>
    </cfRule>
  </conditionalFormatting>
  <printOptions/>
  <pageMargins left="0.7" right="0.7" top="0.75" bottom="0.75" header="0.3" footer="0.3"/>
  <pageSetup fitToHeight="0" fitToWidth="1" horizontalDpi="600" verticalDpi="600" orientation="portrait" paperSize="9" scale="85"/>
</worksheet>
</file>

<file path=xl/worksheets/sheet4.xml><?xml version="1.0" encoding="utf-8"?>
<worksheet xmlns="http://schemas.openxmlformats.org/spreadsheetml/2006/main" xmlns:r="http://schemas.openxmlformats.org/officeDocument/2006/relationships">
  <dimension ref="A1:B2"/>
  <sheetViews>
    <sheetView workbookViewId="0" topLeftCell="A1">
      <selection activeCell="A1" sqref="A1"/>
    </sheetView>
  </sheetViews>
  <sheetFormatPr defaultColWidth="9.25390625" defaultRowHeight="12.75"/>
  <sheetData>
    <row r="1" spans="1:2" ht="12.75">
      <c r="A1" t="s">
        <v>601</v>
      </c>
      <c r="B1" s="1" t="s">
        <v>30</v>
      </c>
    </row>
    <row r="2" spans="1:2" ht="12.75">
      <c r="A2" t="s">
        <v>602</v>
      </c>
      <c r="B2" s="1" t="s">
        <v>603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25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Кутаков Александр Александрович</dc:creator>
  <cp:keywords/>
  <dc:description/>
  <cp:lastModifiedBy>User</cp:lastModifiedBy>
  <cp:lastPrinted>2021-03-17T08:09:38Z</cp:lastPrinted>
  <dcterms:created xsi:type="dcterms:W3CDTF">1999-06-18T11:49:53Z</dcterms:created>
  <dcterms:modified xsi:type="dcterms:W3CDTF">2022-07-05T06:50:06Z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KSOProductBuildV">
    <vt:lpwstr>1049-11.2.0.11191</vt:lpwstr>
  </property>
  <property fmtid="{D5CDD505-2E9C-101B-9397-08002B2CF9AE}" pid="4" name="I">
    <vt:lpwstr>A63AD6069CE246BB8BB283337D019988</vt:lpwstr>
  </property>
</Properties>
</file>