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расходов'!$J$167</definedName>
  </definedNames>
  <calcPr fullCalcOnLoad="1"/>
</workbook>
</file>

<file path=xl/sharedStrings.xml><?xml version="1.0" encoding="utf-8"?>
<sst xmlns="http://schemas.openxmlformats.org/spreadsheetml/2006/main" count="656" uniqueCount="175">
  <si>
    <t>Приложение 6</t>
  </si>
  <si>
    <t>к решению Жерлыкского Совета депутатов</t>
  </si>
  <si>
    <t>от №-рс</t>
  </si>
  <si>
    <t xml:space="preserve">Ведомственная структура расходов бюджета сельсовета на 2021 год </t>
  </si>
  <si>
    <t>и плановый период 2022-2023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</si>
  <si>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</si>
  <si>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</si>
  <si>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</si>
  <si>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</si>
  <si>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</si>
  <si>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 расходов</t>
  </si>
  <si>
    <t>Вид расходов</t>
  </si>
  <si>
    <t>Сумма на 2021 год</t>
  </si>
  <si>
    <t>Сумма на 2022 год</t>
  </si>
  <si>
    <t>Сумма на 2023 год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</si>
  <si>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</si>
  <si>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</si>
  <si>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</si>
  <si>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</si>
  <si>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</si>
  <si>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</si>
  <si>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</si>
  <si>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</si>
  <si>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Жерлыкского сельсовета Минусинского района Красноярского края</t>
  </si>
  <si>
    <t>812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</si>
  <si>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</si>
  <si>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</si>
  <si>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</si>
  <si>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</si>
  <si>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</si>
  <si>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</si>
  <si>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</si>
  <si>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</si>
  <si>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непрограммных расходов сельсовета</t>
  </si>
  <si>
    <t>1920000200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</si>
  <si>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</si>
  <si>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</si>
  <si>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</si>
  <si>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</si>
  <si>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</si>
  <si>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</si>
  <si>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</si>
  <si>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</si>
  <si>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</si>
  <si>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</si>
  <si>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</si>
  <si>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</si>
  <si>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</si>
  <si>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</si>
  <si>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</si>
  <si>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</si>
  <si>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</si>
  <si>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</si>
  <si>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</si>
  <si>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</si>
  <si>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</si>
  <si>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</si>
  <si>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</si>
  <si>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</si>
  <si>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</si>
  <si>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</si>
  <si>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</si>
  <si>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</si>
  <si>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>Прочие мероприятия в рамках непрограммных расходов сельсовета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</si>
  <si>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</si>
  <si>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</si>
  <si>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</si>
  <si>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</si>
  <si>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</si>
  <si>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</si>
  <si>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</si>
  <si>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</si>
  <si>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</si>
  <si>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</si>
  <si>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</si>
  <si>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</si>
  <si>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</si>
  <si>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Обеспечение первичных мер пожарной безопасности</t>
  </si>
  <si>
    <t>0310</t>
  </si>
  <si>
    <r>
      <t xml:space="preserve">Муниципальная программа «Социально-экономическое развитие  сельсовета </t>
    </r>
    <r>
      <rPr>
        <sz val="12"/>
        <rFont val="Arial"/>
        <family val="2"/>
      </rPr>
      <t>»</t>
    </r>
  </si>
  <si>
    <t>1500000000</t>
  </si>
  <si>
    <t>Подпрограмма "Обеспечение первичных мер пожарной безопасности населения"</t>
  </si>
  <si>
    <t>1510000000</t>
  </si>
  <si>
    <r>
      <t>Мероприятия по предупреждению возникновения и ликвидации пожаров населённых пунктов. Защита населения и территории сельсовета от чрезвычайных ситуаций и стихийных бедствий,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color indexed="8"/>
        <rFont val="Arial"/>
        <family val="2"/>
      </rPr>
      <t>»</t>
    </r>
  </si>
  <si>
    <t>1510088520</t>
  </si>
  <si>
    <t>Расходы на обеспечение первичных мер пожарной безопасностив рамках подпрограммы "Защита населения и территории сельсовета отчрезвычайных ситуаций и стихийных бедствий" муниципаной программы "Социально-экономическое развитие сельсовета"</t>
  </si>
  <si>
    <r>
      <t>Муниципальная программа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</si>
  <si>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Подпрограмма "Обеспечение первичных мер пожарной безопасности населения".</t>
  </si>
  <si>
    <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</si>
  <si>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t>15100S4120</t>
  </si>
  <si>
    <t>Расходы за счёт средств резервного фонда администрации Минусинского района в рамках непрограммных расходов сельсовета</t>
  </si>
  <si>
    <t>1930000300</t>
  </si>
  <si>
    <t>НАЦИОНАЛЬНАЯ ЭКОНОМИКА</t>
  </si>
  <si>
    <t>0400</t>
  </si>
  <si>
    <t>Водное хозяйство</t>
  </si>
  <si>
    <t>0406</t>
  </si>
  <si>
    <r>
      <t>Муниципальная программа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</si>
  <si>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сельсовета</t>
    </r>
    <r>
      <rPr>
        <sz val="12"/>
        <color indexed="8"/>
        <rFont val="Arial"/>
        <family val="2"/>
      </rPr>
      <t>»</t>
    </r>
  </si>
  <si>
    <t>1510088560</t>
  </si>
  <si>
    <t>Дорожное хозяйство (дорожные фонды)</t>
  </si>
  <si>
    <t>0409</t>
  </si>
  <si>
    <t>Подпрограмма "Благоустройство и поддержка жилищно-коммунального хозяйства".</t>
  </si>
  <si>
    <t>1520000000</t>
  </si>
  <si>
    <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</si>
  <si>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t>1520088660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</si>
  <si>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жилищно-коммунальногохозяйства" муниципальной программы "Социально-экономическое развитие сельсовета"</t>
  </si>
  <si>
    <t>15200S5080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</si>
  <si>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«Социально-экономическое развитие сельсовета»</t>
  </si>
  <si>
    <t>15200S5090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</si>
  <si>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"Благоустройствои поддержка жилищно-коммунального хозяйства" муниципальной программы "Социально-экономическое развитие сельсовета"</t>
  </si>
  <si>
    <t>152R310601</t>
  </si>
  <si>
    <t>Другие вопросы в области национальной экономики</t>
  </si>
  <si>
    <t>0412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</si>
  <si>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</si>
  <si>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</si>
  <si>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</si>
  <si>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Жилищно-коммунальное хозяйство</t>
  </si>
  <si>
    <t>500</t>
  </si>
  <si>
    <t>Коммунальное хозяйство</t>
  </si>
  <si>
    <t>0502</t>
  </si>
  <si>
    <r>
      <t>Оказание ритуальных услуг.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</si>
  <si>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1520088640</t>
  </si>
  <si>
    <t>Благоустройство</t>
  </si>
  <si>
    <t>0503</t>
  </si>
  <si>
    <t>Расходы за счет иных МБТ за содействие развитию налогового потенциала.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</si>
  <si>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1520077450</t>
  </si>
  <si>
    <r>
      <t>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</si>
  <si>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1520088610</t>
  </si>
  <si>
    <t>Расходы на выплаты персоналу казенных учреждений</t>
  </si>
  <si>
    <t>110</t>
  </si>
  <si>
    <r>
      <t>Прочие мероприятия в области благоустройства.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</si>
  <si>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t>1520088630</t>
  </si>
  <si>
    <t>КУЛЬТУРА, КИНЕМАТОГРАФИЯ</t>
  </si>
  <si>
    <t>0800</t>
  </si>
  <si>
    <t>Культура</t>
  </si>
  <si>
    <t>0801</t>
  </si>
  <si>
    <t>Подпрограмма "Развитие культуры на территории поселения"</t>
  </si>
  <si>
    <t>1530000000</t>
  </si>
  <si>
    <r>
      <t>Развитие культурно-досуговой и творческой деятельности. Развитие культуры на территории поселения,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</si>
  <si>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1530088830</t>
  </si>
  <si>
    <t>СОЦИАЛЬНАЯ ПОЛИТИКА</t>
  </si>
  <si>
    <t>1000</t>
  </si>
  <si>
    <t>Пенсионное обеспечение</t>
  </si>
  <si>
    <t>1001</t>
  </si>
  <si>
    <t>Подпрограмма "Развитие культуры на территории поселения".</t>
  </si>
  <si>
    <r>
      <t>Доплата к муниципальным пенсиям. Развитие культуры на территории поселения,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</si>
  <si>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</si>
  <si>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</si>
  <si>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</si>
  <si>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</si>
  <si>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</si>
  <si>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Обслуживание государственного муниципального долга</t>
  </si>
  <si>
    <t>1300</t>
  </si>
  <si>
    <t>Обслуживание  государственного (муниципального) внутреннего долга</t>
  </si>
  <si>
    <t>1301</t>
  </si>
  <si>
    <t>Непрограммные расходы на проведение выборов и референдумов</t>
  </si>
  <si>
    <t>1970000000</t>
  </si>
  <si>
    <t>Расходы на обслуживание муниципального долга сельсовета в рамках непрограммных расходов сельсовета</t>
  </si>
  <si>
    <t>1970000100</t>
  </si>
  <si>
    <t>Обслуживнаиегосударственного (муниципального) долга</t>
  </si>
  <si>
    <t>700</t>
  </si>
  <si>
    <t>Обслуживнаие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</si>
  <si>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</si>
  <si>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</si>
  <si>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</si>
  <si>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</si>
  <si>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</si>
  <si>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Подпрограмма "Управление муниципальными финансами  сельсовета"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</si>
  <si>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 сельсовета,муниципальной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color indexed="8"/>
        <rFont val="Arial"/>
        <family val="2"/>
      </rPr>
      <t>»</t>
    </r>
  </si>
  <si>
    <t>1540086210</t>
  </si>
  <si>
    <t>Межбюджетные трансферты</t>
  </si>
  <si>
    <t>Иные межбюджетные трансферты</t>
  </si>
  <si>
    <t>540</t>
  </si>
  <si>
    <t>Условно утвержденные расходы</t>
  </si>
  <si>
    <t>ВСЕГО: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</si>
</sst>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?"/>
  </numFmts>
  <fonts count="27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7" fontId="0" fillId="0" borderId="0" applyFill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7" fillId="4" borderId="0" applyNumberFormat="0" applyBorder="0" applyAlignment="0" applyProtection="0"/>
    <xf numFmtId="9" fontId="0" fillId="0" borderId="0" applyFill="0" applyBorder="0" applyAlignment="0" applyProtection="0"/>
    <xf numFmtId="0" fontId="7" fillId="5" borderId="0" applyNumberFormat="0" applyBorder="0" applyAlignment="0" applyProtection="0"/>
    <xf numFmtId="0" fontId="12" fillId="0" borderId="1" applyNumberFormat="0" applyFill="0" applyAlignment="0" applyProtection="0"/>
    <xf numFmtId="0" fontId="15" fillId="6" borderId="2" applyNumberFormat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0" fillId="9" borderId="7" applyNumberFormat="0" applyAlignment="0" applyProtection="0"/>
    <xf numFmtId="0" fontId="24" fillId="10" borderId="8" applyNumberFormat="0" applyAlignment="0" applyProtection="0"/>
    <xf numFmtId="0" fontId="22" fillId="6" borderId="7" applyNumberFormat="0" applyAlignment="0" applyProtection="0"/>
    <xf numFmtId="0" fontId="14" fillId="0" borderId="9" applyNumberFormat="0" applyFill="0" applyAlignment="0" applyProtection="0"/>
    <xf numFmtId="0" fontId="13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24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25" borderId="10" xfId="0" applyNumberFormat="1" applyFont="1" applyFill="1" applyBorder="1" applyAlignment="1" applyProtection="1">
      <alignment horizontal="right" vertical="top" wrapText="1"/>
      <protection/>
    </xf>
    <xf numFmtId="4" fontId="2" fillId="26" borderId="10" xfId="0" applyNumberFormat="1" applyFont="1" applyFill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/>
      <protection/>
    </xf>
    <xf numFmtId="4" fontId="2" fillId="27" borderId="10" xfId="0" applyNumberFormat="1" applyFont="1" applyFill="1" applyBorder="1" applyAlignment="1" applyProtection="1">
      <alignment horizontal="right" vertical="top" wrapText="1"/>
      <protection/>
    </xf>
    <xf numFmtId="180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Border="1" applyAlignment="1" applyProtection="1">
      <alignment horizontal="left" vertical="top" wrapText="1"/>
      <protection/>
    </xf>
    <xf numFmtId="11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63" applyNumberFormat="1" applyFont="1" applyFill="1" applyBorder="1" applyAlignment="1" applyProtection="1">
      <alignment horizontal="left" vertical="top" wrapText="1"/>
      <protection/>
    </xf>
    <xf numFmtId="49" fontId="2" fillId="0" borderId="10" xfId="63" applyNumberFormat="1" applyFont="1" applyFill="1" applyBorder="1" applyAlignment="1" applyProtection="1">
      <alignment horizontal="center" vertical="top" wrapText="1"/>
      <protection/>
    </xf>
    <xf numFmtId="4" fontId="2" fillId="0" borderId="10" xfId="63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0" fontId="5" fillId="0" borderId="0" xfId="63" applyFont="1">
      <alignment/>
      <protection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Роспись расходов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zoomScale="70" zoomScaleNormal="70" workbookViewId="0" topLeftCell="A55">
      <selection activeCell="B62" sqref="B62"/>
    </sheetView>
  </sheetViews>
  <sheetFormatPr defaultColWidth="9.140625" defaultRowHeight="12.75" customHeight="1"/>
  <cols>
    <col min="1" max="1" width="9.140625" style="1" customWidth="1"/>
    <col min="2" max="2" width="41.57421875" style="1" customWidth="1"/>
    <col min="3" max="4" width="10.7109375" style="1" customWidth="1"/>
    <col min="5" max="5" width="20.7109375" style="1" customWidth="1"/>
    <col min="6" max="6" width="10.7109375" style="1" customWidth="1"/>
    <col min="7" max="9" width="20.421875" style="1" customWidth="1"/>
    <col min="10" max="10" width="8.8515625" style="1" customWidth="1"/>
    <col min="11" max="16384" width="9.140625" style="1" customWidth="1"/>
  </cols>
  <sheetData>
    <row r="1" spans="2:9" ht="15.75" customHeight="1">
      <c r="B1" s="2"/>
      <c r="C1" s="3"/>
      <c r="D1" s="4"/>
      <c r="E1" s="4"/>
      <c r="F1" s="4"/>
      <c r="G1" s="4" t="s">
        <v>0</v>
      </c>
      <c r="H1" s="4"/>
      <c r="I1" s="4"/>
    </row>
    <row r="2" spans="2:9" ht="15.75" customHeight="1">
      <c r="B2" s="2"/>
      <c r="D2" s="2"/>
      <c r="E2" s="4"/>
      <c r="F2" s="4"/>
      <c r="G2" s="4" t="s">
        <v>1</v>
      </c>
      <c r="H2" s="4"/>
      <c r="I2" s="4"/>
    </row>
    <row r="3" spans="5:9" ht="15.75" customHeight="1">
      <c r="E3" s="4"/>
      <c r="F3" s="4"/>
      <c r="G3" s="4" t="s">
        <v>2</v>
      </c>
      <c r="H3" s="4"/>
      <c r="I3" s="4"/>
    </row>
    <row r="4" ht="15.75" customHeight="1">
      <c r="G4" s="5"/>
    </row>
    <row r="5" spans="1:9" ht="18" customHeight="1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ht="15.75" customHeight="1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ht="13.5" customHeight="1">
      <c r="A7" s="7"/>
      <c r="B7" s="4"/>
      <c r="C7" s="4"/>
      <c r="D7" s="4"/>
      <c r="G7" s="5"/>
      <c r="I7" s="1" t="s">
        <v>5</v>
      </c>
    </row>
    <row r="8" spans="1:10" ht="15.75" customHeight="1">
      <c r="A8" s="8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 t="s">
        <v>12</v>
      </c>
      <c r="H8" s="10" t="s">
        <v>13</v>
      </c>
      <c r="I8" s="10" t="s">
        <v>14</v>
      </c>
      <c r="J8" s="22"/>
    </row>
    <row r="9" spans="1:10" ht="29.25" customHeight="1">
      <c r="A9" s="8"/>
      <c r="B9" s="9"/>
      <c r="C9" s="9"/>
      <c r="D9" s="9"/>
      <c r="E9" s="9"/>
      <c r="F9" s="9"/>
      <c r="G9" s="11"/>
      <c r="H9" s="10"/>
      <c r="I9" s="10"/>
      <c r="J9" s="22"/>
    </row>
    <row r="10" spans="1:10" ht="15.75" customHeight="1">
      <c r="A10" s="12">
        <v>1</v>
      </c>
      <c r="B10" s="13" t="s">
        <v>15</v>
      </c>
      <c r="C10" s="13" t="s">
        <v>16</v>
      </c>
      <c r="D10" s="13" t="s">
        <v>17</v>
      </c>
      <c r="E10" s="13" t="s">
        <v>18</v>
      </c>
      <c r="F10" s="13" t="s">
        <v>19</v>
      </c>
      <c r="G10" s="14" t="s">
        <v>20</v>
      </c>
      <c r="H10" s="13" t="s">
        <v>21</v>
      </c>
      <c r="I10" s="13" t="s">
        <v>22</v>
      </c>
      <c r="J10" s="22"/>
    </row>
    <row r="11" spans="1:9" ht="58.5" customHeight="1">
      <c r="A11" s="15">
        <v>1</v>
      </c>
      <c r="B11" s="16" t="s">
        <v>23</v>
      </c>
      <c r="C11" s="17" t="s">
        <v>24</v>
      </c>
      <c r="D11" s="17"/>
      <c r="E11" s="17"/>
      <c r="F11" s="17"/>
      <c r="G11" s="18">
        <v>6898376.51</v>
      </c>
      <c r="H11" s="18">
        <v>5244609</v>
      </c>
      <c r="I11" s="18">
        <v>5271259</v>
      </c>
    </row>
    <row r="12" spans="1:9" ht="41.25" customHeight="1">
      <c r="A12" s="15">
        <v>2</v>
      </c>
      <c r="B12" s="16" t="s">
        <v>25</v>
      </c>
      <c r="C12" s="17" t="s">
        <v>24</v>
      </c>
      <c r="D12" s="17" t="s">
        <v>26</v>
      </c>
      <c r="E12" s="17"/>
      <c r="F12" s="17"/>
      <c r="G12" s="19">
        <f>SUM(G13+G19+G32+G38)</f>
        <v>4399154.640000001</v>
      </c>
      <c r="H12" s="19">
        <f>SUM(H13+H19+H32+H38)</f>
        <v>3215561</v>
      </c>
      <c r="I12" s="19">
        <f>SUM(I13+I19+I32+I38)</f>
        <v>3110708</v>
      </c>
    </row>
    <row r="13" spans="1:9" ht="63.75" customHeight="1">
      <c r="A13" s="15">
        <v>3</v>
      </c>
      <c r="B13" s="16" t="s">
        <v>27</v>
      </c>
      <c r="C13" s="17" t="s">
        <v>24</v>
      </c>
      <c r="D13" s="17" t="s">
        <v>28</v>
      </c>
      <c r="E13" s="17"/>
      <c r="F13" s="17"/>
      <c r="G13" s="19">
        <f aca="true" t="shared" si="0" ref="G13:I17">SUM(G14)</f>
        <v>940140</v>
      </c>
      <c r="H13" s="19">
        <f t="shared" si="0"/>
        <v>940140</v>
      </c>
      <c r="I13" s="19">
        <f t="shared" si="0"/>
        <v>940140</v>
      </c>
    </row>
    <row r="14" spans="1:9" ht="33" customHeight="1">
      <c r="A14" s="15">
        <v>4</v>
      </c>
      <c r="B14" s="16" t="s">
        <v>29</v>
      </c>
      <c r="C14" s="17" t="s">
        <v>24</v>
      </c>
      <c r="D14" s="17" t="s">
        <v>28</v>
      </c>
      <c r="E14" s="17" t="s">
        <v>30</v>
      </c>
      <c r="F14" s="17"/>
      <c r="G14" s="19">
        <f t="shared" si="0"/>
        <v>940140</v>
      </c>
      <c r="H14" s="19">
        <f t="shared" si="0"/>
        <v>940140</v>
      </c>
      <c r="I14" s="19">
        <f t="shared" si="0"/>
        <v>940140</v>
      </c>
    </row>
    <row r="15" spans="1:9" ht="53.25" customHeight="1">
      <c r="A15" s="15">
        <v>5</v>
      </c>
      <c r="B15" s="16" t="s">
        <v>31</v>
      </c>
      <c r="C15" s="17" t="s">
        <v>24</v>
      </c>
      <c r="D15" s="17" t="s">
        <v>28</v>
      </c>
      <c r="E15" s="17" t="s">
        <v>32</v>
      </c>
      <c r="F15" s="17"/>
      <c r="G15" s="19">
        <f t="shared" si="0"/>
        <v>940140</v>
      </c>
      <c r="H15" s="19">
        <f t="shared" si="0"/>
        <v>940140</v>
      </c>
      <c r="I15" s="19">
        <f t="shared" si="0"/>
        <v>940140</v>
      </c>
    </row>
    <row r="16" spans="1:9" ht="47.25">
      <c r="A16" s="15">
        <v>6</v>
      </c>
      <c r="B16" s="16" t="s">
        <v>33</v>
      </c>
      <c r="C16" s="17" t="s">
        <v>24</v>
      </c>
      <c r="D16" s="17" t="s">
        <v>28</v>
      </c>
      <c r="E16" s="17" t="s">
        <v>34</v>
      </c>
      <c r="F16" s="17"/>
      <c r="G16" s="19">
        <f t="shared" si="0"/>
        <v>940140</v>
      </c>
      <c r="H16" s="19">
        <f t="shared" si="0"/>
        <v>940140</v>
      </c>
      <c r="I16" s="19">
        <f t="shared" si="0"/>
        <v>940140</v>
      </c>
    </row>
    <row r="17" spans="1:9" ht="94.5">
      <c r="A17" s="15">
        <v>7</v>
      </c>
      <c r="B17" s="16" t="s">
        <v>35</v>
      </c>
      <c r="C17" s="17" t="s">
        <v>24</v>
      </c>
      <c r="D17" s="17" t="s">
        <v>28</v>
      </c>
      <c r="E17" s="17" t="s">
        <v>34</v>
      </c>
      <c r="F17" s="17" t="s">
        <v>36</v>
      </c>
      <c r="G17" s="19">
        <f t="shared" si="0"/>
        <v>940140</v>
      </c>
      <c r="H17" s="19">
        <f t="shared" si="0"/>
        <v>940140</v>
      </c>
      <c r="I17" s="19">
        <f t="shared" si="0"/>
        <v>940140</v>
      </c>
    </row>
    <row r="18" spans="1:9" ht="47.25">
      <c r="A18" s="15">
        <v>8</v>
      </c>
      <c r="B18" s="16" t="s">
        <v>37</v>
      </c>
      <c r="C18" s="17" t="s">
        <v>24</v>
      </c>
      <c r="D18" s="17" t="s">
        <v>28</v>
      </c>
      <c r="E18" s="17" t="s">
        <v>34</v>
      </c>
      <c r="F18" s="17" t="s">
        <v>38</v>
      </c>
      <c r="G18" s="19">
        <v>940140</v>
      </c>
      <c r="H18" s="19">
        <v>940140</v>
      </c>
      <c r="I18" s="19">
        <v>940140</v>
      </c>
    </row>
    <row r="19" spans="1:9" ht="96.75" customHeight="1">
      <c r="A19" s="15">
        <v>9</v>
      </c>
      <c r="B19" s="16" t="s">
        <v>39</v>
      </c>
      <c r="C19" s="17" t="s">
        <v>24</v>
      </c>
      <c r="D19" s="17" t="s">
        <v>40</v>
      </c>
      <c r="E19" s="17"/>
      <c r="F19" s="17"/>
      <c r="G19" s="19">
        <f aca="true" t="shared" si="1" ref="G19:I20">SUM(G20)</f>
        <v>3448359.64</v>
      </c>
      <c r="H19" s="19">
        <f t="shared" si="1"/>
        <v>2264766</v>
      </c>
      <c r="I19" s="19">
        <f t="shared" si="1"/>
        <v>2159913</v>
      </c>
    </row>
    <row r="20" spans="1:9" ht="15.75">
      <c r="A20" s="15">
        <v>10</v>
      </c>
      <c r="B20" s="16" t="s">
        <v>29</v>
      </c>
      <c r="C20" s="17" t="s">
        <v>24</v>
      </c>
      <c r="D20" s="17" t="s">
        <v>40</v>
      </c>
      <c r="E20" s="17" t="s">
        <v>30</v>
      </c>
      <c r="F20" s="17"/>
      <c r="G20" s="19">
        <f t="shared" si="1"/>
        <v>3448359.64</v>
      </c>
      <c r="H20" s="19">
        <f t="shared" si="1"/>
        <v>2264766</v>
      </c>
      <c r="I20" s="19">
        <f t="shared" si="1"/>
        <v>2159913</v>
      </c>
    </row>
    <row r="21" spans="1:9" ht="57.75" customHeight="1">
      <c r="A21" s="15">
        <v>11</v>
      </c>
      <c r="B21" s="16" t="s">
        <v>31</v>
      </c>
      <c r="C21" s="17" t="s">
        <v>24</v>
      </c>
      <c r="D21" s="17" t="s">
        <v>40</v>
      </c>
      <c r="E21" s="17" t="s">
        <v>32</v>
      </c>
      <c r="F21" s="17"/>
      <c r="G21" s="19">
        <f>SUM(G22+G27)</f>
        <v>3448359.64</v>
      </c>
      <c r="H21" s="19">
        <f>SUM(H22+H27)</f>
        <v>2264766</v>
      </c>
      <c r="I21" s="19">
        <f>SUM(I22+I27)</f>
        <v>2159913</v>
      </c>
    </row>
    <row r="22" spans="1:9" ht="71.25" customHeight="1">
      <c r="A22" s="15">
        <v>12</v>
      </c>
      <c r="B22" s="16" t="s">
        <v>41</v>
      </c>
      <c r="C22" s="17" t="s">
        <v>24</v>
      </c>
      <c r="D22" s="17" t="s">
        <v>40</v>
      </c>
      <c r="E22" s="17" t="s">
        <v>42</v>
      </c>
      <c r="F22" s="17"/>
      <c r="G22" s="19">
        <f>SUM(G23+G25)+G30</f>
        <v>3448359.64</v>
      </c>
      <c r="H22" s="19">
        <f>SUM(H23+H25)</f>
        <v>2264766</v>
      </c>
      <c r="I22" s="19">
        <f>SUM(I23+I25)</f>
        <v>2159913</v>
      </c>
    </row>
    <row r="23" spans="1:9" ht="94.5">
      <c r="A23" s="15">
        <v>13</v>
      </c>
      <c r="B23" s="16" t="s">
        <v>35</v>
      </c>
      <c r="C23" s="17" t="s">
        <v>24</v>
      </c>
      <c r="D23" s="17" t="s">
        <v>40</v>
      </c>
      <c r="E23" s="17" t="s">
        <v>42</v>
      </c>
      <c r="F23" s="17" t="s">
        <v>36</v>
      </c>
      <c r="G23" s="19">
        <f>SUM(G24)</f>
        <v>2305375</v>
      </c>
      <c r="H23" s="19">
        <f>SUM(H24)</f>
        <v>2160112</v>
      </c>
      <c r="I23" s="19">
        <f>SUM(I24)</f>
        <v>2155312</v>
      </c>
    </row>
    <row r="24" spans="1:9" ht="47.25">
      <c r="A24" s="15">
        <v>14</v>
      </c>
      <c r="B24" s="16" t="s">
        <v>37</v>
      </c>
      <c r="C24" s="17" t="s">
        <v>24</v>
      </c>
      <c r="D24" s="17" t="s">
        <v>40</v>
      </c>
      <c r="E24" s="17" t="s">
        <v>42</v>
      </c>
      <c r="F24" s="17" t="s">
        <v>38</v>
      </c>
      <c r="G24" s="20">
        <f>2228900+50912+16563+9000</f>
        <v>2305375</v>
      </c>
      <c r="H24" s="19">
        <f>2228900+50912-119700</f>
        <v>2160112</v>
      </c>
      <c r="I24" s="19">
        <f>2228900+50912-124500</f>
        <v>2155312</v>
      </c>
    </row>
    <row r="25" spans="1:9" ht="47.25">
      <c r="A25" s="15">
        <v>15</v>
      </c>
      <c r="B25" s="16" t="s">
        <v>43</v>
      </c>
      <c r="C25" s="17" t="s">
        <v>24</v>
      </c>
      <c r="D25" s="17" t="s">
        <v>40</v>
      </c>
      <c r="E25" s="17" t="s">
        <v>42</v>
      </c>
      <c r="F25" s="17" t="s">
        <v>44</v>
      </c>
      <c r="G25" s="19">
        <f>SUM(G26)</f>
        <v>1102984.6400000001</v>
      </c>
      <c r="H25" s="19">
        <f>SUM(H26)</f>
        <v>104654</v>
      </c>
      <c r="I25" s="19">
        <f>SUM(I26)</f>
        <v>4601</v>
      </c>
    </row>
    <row r="26" spans="1:9" ht="57.75" customHeight="1">
      <c r="A26" s="15">
        <v>16</v>
      </c>
      <c r="B26" s="16" t="s">
        <v>45</v>
      </c>
      <c r="C26" s="17" t="s">
        <v>24</v>
      </c>
      <c r="D26" s="17" t="s">
        <v>40</v>
      </c>
      <c r="E26" s="17" t="s">
        <v>42</v>
      </c>
      <c r="F26" s="17" t="s">
        <v>46</v>
      </c>
      <c r="G26" s="20">
        <f>869897-3600-3797-600-50912-31873-7120-100-115800-795+361421.64-198+110000+461-24000</f>
        <v>1102984.6400000001</v>
      </c>
      <c r="H26" s="21">
        <f>200000-3797-600-50912-31873-7171-795-198</f>
        <v>104654</v>
      </c>
      <c r="I26" s="21">
        <f>100000-3797-600-50912-31873-7224-795-198</f>
        <v>4601</v>
      </c>
    </row>
    <row r="27" spans="1:9" ht="141.75" hidden="1">
      <c r="A27" s="15">
        <v>17</v>
      </c>
      <c r="B27" s="16" t="s">
        <v>47</v>
      </c>
      <c r="C27" s="17" t="s">
        <v>24</v>
      </c>
      <c r="D27" s="17" t="s">
        <v>40</v>
      </c>
      <c r="E27" s="17" t="s">
        <v>48</v>
      </c>
      <c r="F27" s="17"/>
      <c r="G27" s="19">
        <v>0</v>
      </c>
      <c r="H27" s="19">
        <v>0</v>
      </c>
      <c r="I27" s="19">
        <v>0</v>
      </c>
    </row>
    <row r="28" spans="1:9" ht="94.5" hidden="1">
      <c r="A28" s="15">
        <v>18</v>
      </c>
      <c r="B28" s="16" t="s">
        <v>35</v>
      </c>
      <c r="C28" s="17" t="s">
        <v>24</v>
      </c>
      <c r="D28" s="17" t="s">
        <v>40</v>
      </c>
      <c r="E28" s="17" t="s">
        <v>48</v>
      </c>
      <c r="F28" s="17" t="s">
        <v>36</v>
      </c>
      <c r="G28" s="19">
        <v>0</v>
      </c>
      <c r="H28" s="19">
        <v>0</v>
      </c>
      <c r="I28" s="19">
        <v>0</v>
      </c>
    </row>
    <row r="29" spans="1:9" ht="47.25" hidden="1">
      <c r="A29" s="15"/>
      <c r="B29" s="16" t="s">
        <v>37</v>
      </c>
      <c r="C29" s="17" t="s">
        <v>24</v>
      </c>
      <c r="D29" s="17" t="s">
        <v>40</v>
      </c>
      <c r="E29" s="17" t="s">
        <v>48</v>
      </c>
      <c r="F29" s="17" t="s">
        <v>38</v>
      </c>
      <c r="G29" s="19">
        <v>0</v>
      </c>
      <c r="H29" s="19">
        <v>0</v>
      </c>
      <c r="I29" s="19">
        <v>0</v>
      </c>
    </row>
    <row r="30" spans="1:9" ht="33" customHeight="1">
      <c r="A30" s="15">
        <v>17</v>
      </c>
      <c r="B30" s="16" t="s">
        <v>49</v>
      </c>
      <c r="C30" s="17" t="s">
        <v>24</v>
      </c>
      <c r="D30" s="17" t="s">
        <v>40</v>
      </c>
      <c r="E30" s="17" t="s">
        <v>42</v>
      </c>
      <c r="F30" s="17" t="s">
        <v>50</v>
      </c>
      <c r="G30" s="19">
        <f>SUM(G31)</f>
        <v>40000</v>
      </c>
      <c r="H30" s="19">
        <f>SUM(H31)</f>
        <v>0</v>
      </c>
      <c r="I30" s="19">
        <f>SUM(I31)</f>
        <v>0</v>
      </c>
    </row>
    <row r="31" spans="1:9" ht="39" customHeight="1">
      <c r="A31" s="15">
        <v>18</v>
      </c>
      <c r="B31" s="16" t="s">
        <v>51</v>
      </c>
      <c r="C31" s="17" t="s">
        <v>24</v>
      </c>
      <c r="D31" s="17" t="s">
        <v>40</v>
      </c>
      <c r="E31" s="17" t="s">
        <v>42</v>
      </c>
      <c r="F31" s="17" t="s">
        <v>52</v>
      </c>
      <c r="G31" s="21">
        <v>40000</v>
      </c>
      <c r="H31" s="19">
        <v>0</v>
      </c>
      <c r="I31" s="19">
        <v>0</v>
      </c>
    </row>
    <row r="32" spans="1:9" ht="21" customHeight="1">
      <c r="A32" s="15">
        <v>19</v>
      </c>
      <c r="B32" s="16" t="s">
        <v>53</v>
      </c>
      <c r="C32" s="17" t="s">
        <v>24</v>
      </c>
      <c r="D32" s="17" t="s">
        <v>54</v>
      </c>
      <c r="E32" s="17"/>
      <c r="F32" s="17"/>
      <c r="G32" s="19">
        <f aca="true" t="shared" si="2" ref="G32:I36">SUM(G33)</f>
        <v>5000</v>
      </c>
      <c r="H32" s="19">
        <f t="shared" si="2"/>
        <v>5000</v>
      </c>
      <c r="I32" s="19">
        <f t="shared" si="2"/>
        <v>5000</v>
      </c>
    </row>
    <row r="33" spans="1:9" ht="21" customHeight="1">
      <c r="A33" s="15">
        <v>20</v>
      </c>
      <c r="B33" s="16" t="s">
        <v>29</v>
      </c>
      <c r="C33" s="17" t="s">
        <v>24</v>
      </c>
      <c r="D33" s="17" t="s">
        <v>54</v>
      </c>
      <c r="E33" s="17" t="s">
        <v>30</v>
      </c>
      <c r="F33" s="17"/>
      <c r="G33" s="19">
        <f t="shared" si="2"/>
        <v>5000</v>
      </c>
      <c r="H33" s="19">
        <f t="shared" si="2"/>
        <v>5000</v>
      </c>
      <c r="I33" s="19">
        <f t="shared" si="2"/>
        <v>5000</v>
      </c>
    </row>
    <row r="34" spans="1:9" ht="31.5">
      <c r="A34" s="15">
        <v>21</v>
      </c>
      <c r="B34" s="16" t="s">
        <v>55</v>
      </c>
      <c r="C34" s="17" t="s">
        <v>24</v>
      </c>
      <c r="D34" s="17" t="s">
        <v>54</v>
      </c>
      <c r="E34" s="17" t="s">
        <v>56</v>
      </c>
      <c r="F34" s="17"/>
      <c r="G34" s="19">
        <f t="shared" si="2"/>
        <v>5000</v>
      </c>
      <c r="H34" s="19">
        <f t="shared" si="2"/>
        <v>5000</v>
      </c>
      <c r="I34" s="19">
        <f t="shared" si="2"/>
        <v>5000</v>
      </c>
    </row>
    <row r="35" spans="1:9" ht="63">
      <c r="A35" s="15">
        <v>22</v>
      </c>
      <c r="B35" s="16" t="s">
        <v>57</v>
      </c>
      <c r="C35" s="17" t="s">
        <v>24</v>
      </c>
      <c r="D35" s="17" t="s">
        <v>54</v>
      </c>
      <c r="E35" s="17" t="s">
        <v>58</v>
      </c>
      <c r="F35" s="17"/>
      <c r="G35" s="19">
        <f t="shared" si="2"/>
        <v>5000</v>
      </c>
      <c r="H35" s="19">
        <f t="shared" si="2"/>
        <v>5000</v>
      </c>
      <c r="I35" s="19">
        <f t="shared" si="2"/>
        <v>5000</v>
      </c>
    </row>
    <row r="36" spans="1:9" ht="15.75">
      <c r="A36" s="15">
        <v>23</v>
      </c>
      <c r="B36" s="16" t="s">
        <v>49</v>
      </c>
      <c r="C36" s="17" t="s">
        <v>24</v>
      </c>
      <c r="D36" s="17" t="s">
        <v>54</v>
      </c>
      <c r="E36" s="17" t="s">
        <v>58</v>
      </c>
      <c r="F36" s="17" t="s">
        <v>50</v>
      </c>
      <c r="G36" s="19">
        <f t="shared" si="2"/>
        <v>5000</v>
      </c>
      <c r="H36" s="19">
        <f t="shared" si="2"/>
        <v>5000</v>
      </c>
      <c r="I36" s="19">
        <f t="shared" si="2"/>
        <v>5000</v>
      </c>
    </row>
    <row r="37" spans="1:9" ht="15.75">
      <c r="A37" s="15">
        <v>24</v>
      </c>
      <c r="B37" s="16" t="s">
        <v>59</v>
      </c>
      <c r="C37" s="17" t="s">
        <v>24</v>
      </c>
      <c r="D37" s="17" t="s">
        <v>54</v>
      </c>
      <c r="E37" s="17" t="s">
        <v>58</v>
      </c>
      <c r="F37" s="17" t="s">
        <v>60</v>
      </c>
      <c r="G37" s="19">
        <v>5000</v>
      </c>
      <c r="H37" s="19">
        <v>5000</v>
      </c>
      <c r="I37" s="19">
        <v>5000</v>
      </c>
    </row>
    <row r="38" spans="1:9" ht="15.75">
      <c r="A38" s="15">
        <v>25</v>
      </c>
      <c r="B38" s="16" t="s">
        <v>61</v>
      </c>
      <c r="C38" s="17" t="s">
        <v>24</v>
      </c>
      <c r="D38" s="17" t="s">
        <v>62</v>
      </c>
      <c r="E38" s="17"/>
      <c r="F38" s="17"/>
      <c r="G38" s="19">
        <f aca="true" t="shared" si="3" ref="G38:I39">SUM(G39)</f>
        <v>5655</v>
      </c>
      <c r="H38" s="19">
        <f t="shared" si="3"/>
        <v>5655</v>
      </c>
      <c r="I38" s="19">
        <f t="shared" si="3"/>
        <v>5655</v>
      </c>
    </row>
    <row r="39" spans="1:9" ht="15.75">
      <c r="A39" s="15">
        <v>26</v>
      </c>
      <c r="B39" s="16" t="s">
        <v>29</v>
      </c>
      <c r="C39" s="17" t="s">
        <v>24</v>
      </c>
      <c r="D39" s="17" t="s">
        <v>62</v>
      </c>
      <c r="E39" s="17" t="s">
        <v>30</v>
      </c>
      <c r="F39" s="17"/>
      <c r="G39" s="19">
        <f t="shared" si="3"/>
        <v>5655</v>
      </c>
      <c r="H39" s="19">
        <f t="shared" si="3"/>
        <v>5655</v>
      </c>
      <c r="I39" s="19">
        <f t="shared" si="3"/>
        <v>5655</v>
      </c>
    </row>
    <row r="40" spans="1:9" ht="31.5">
      <c r="A40" s="15">
        <v>27</v>
      </c>
      <c r="B40" s="16" t="s">
        <v>63</v>
      </c>
      <c r="C40" s="17" t="s">
        <v>24</v>
      </c>
      <c r="D40" s="17" t="s">
        <v>62</v>
      </c>
      <c r="E40" s="17" t="s">
        <v>64</v>
      </c>
      <c r="F40" s="17"/>
      <c r="G40" s="19">
        <f>SUM(G41+G44)</f>
        <v>5655</v>
      </c>
      <c r="H40" s="19">
        <f>SUM(H41+H44)</f>
        <v>5655</v>
      </c>
      <c r="I40" s="19">
        <f>SUM(I41+I44)</f>
        <v>5655</v>
      </c>
    </row>
    <row r="41" spans="1:9" ht="71.25" customHeight="1">
      <c r="A41" s="15">
        <v>28</v>
      </c>
      <c r="B41" s="16" t="s">
        <v>65</v>
      </c>
      <c r="C41" s="17" t="s">
        <v>24</v>
      </c>
      <c r="D41" s="17" t="s">
        <v>62</v>
      </c>
      <c r="E41" s="17" t="s">
        <v>66</v>
      </c>
      <c r="F41" s="17"/>
      <c r="G41" s="19">
        <f aca="true" t="shared" si="4" ref="G41:I42">SUM(G42)</f>
        <v>955</v>
      </c>
      <c r="H41" s="19">
        <f t="shared" si="4"/>
        <v>955</v>
      </c>
      <c r="I41" s="19">
        <f t="shared" si="4"/>
        <v>955</v>
      </c>
    </row>
    <row r="42" spans="1:9" ht="28.5" customHeight="1">
      <c r="A42" s="15">
        <v>29</v>
      </c>
      <c r="B42" s="16" t="s">
        <v>49</v>
      </c>
      <c r="C42" s="17" t="s">
        <v>24</v>
      </c>
      <c r="D42" s="17" t="s">
        <v>62</v>
      </c>
      <c r="E42" s="17" t="s">
        <v>66</v>
      </c>
      <c r="F42" s="17" t="s">
        <v>50</v>
      </c>
      <c r="G42" s="19">
        <f t="shared" si="4"/>
        <v>955</v>
      </c>
      <c r="H42" s="19">
        <f t="shared" si="4"/>
        <v>955</v>
      </c>
      <c r="I42" s="19">
        <f t="shared" si="4"/>
        <v>955</v>
      </c>
    </row>
    <row r="43" spans="1:9" ht="15.75">
      <c r="A43" s="15">
        <v>30</v>
      </c>
      <c r="B43" s="16" t="s">
        <v>51</v>
      </c>
      <c r="C43" s="17" t="s">
        <v>24</v>
      </c>
      <c r="D43" s="17" t="s">
        <v>62</v>
      </c>
      <c r="E43" s="17" t="s">
        <v>66</v>
      </c>
      <c r="F43" s="17" t="s">
        <v>52</v>
      </c>
      <c r="G43" s="19">
        <v>955</v>
      </c>
      <c r="H43" s="19">
        <v>955</v>
      </c>
      <c r="I43" s="19">
        <v>955</v>
      </c>
    </row>
    <row r="44" spans="1:9" ht="102.75" customHeight="1">
      <c r="A44" s="15">
        <v>31</v>
      </c>
      <c r="B44" s="16" t="s">
        <v>67</v>
      </c>
      <c r="C44" s="17" t="s">
        <v>24</v>
      </c>
      <c r="D44" s="17" t="s">
        <v>62</v>
      </c>
      <c r="E44" s="17" t="s">
        <v>68</v>
      </c>
      <c r="F44" s="17"/>
      <c r="G44" s="21">
        <f>SUM(G45+G47)</f>
        <v>4700</v>
      </c>
      <c r="H44" s="21">
        <f>SUM(H45+H47)</f>
        <v>4700</v>
      </c>
      <c r="I44" s="21">
        <f>SUM(I45+I47)</f>
        <v>4700</v>
      </c>
    </row>
    <row r="45" spans="1:9" ht="94.5">
      <c r="A45" s="15">
        <v>32</v>
      </c>
      <c r="B45" s="16" t="s">
        <v>35</v>
      </c>
      <c r="C45" s="17" t="s">
        <v>24</v>
      </c>
      <c r="D45" s="17" t="s">
        <v>62</v>
      </c>
      <c r="E45" s="17" t="s">
        <v>68</v>
      </c>
      <c r="F45" s="17" t="s">
        <v>36</v>
      </c>
      <c r="G45" s="21">
        <f>SUM(G46)</f>
        <v>3573</v>
      </c>
      <c r="H45" s="21">
        <f>SUM(H46)</f>
        <v>3573</v>
      </c>
      <c r="I45" s="21">
        <f>SUM(I46)</f>
        <v>3573</v>
      </c>
    </row>
    <row r="46" spans="1:9" ht="47.25">
      <c r="A46" s="15">
        <v>33</v>
      </c>
      <c r="B46" s="16" t="s">
        <v>37</v>
      </c>
      <c r="C46" s="17" t="s">
        <v>24</v>
      </c>
      <c r="D46" s="17" t="s">
        <v>62</v>
      </c>
      <c r="E46" s="17" t="s">
        <v>68</v>
      </c>
      <c r="F46" s="17" t="s">
        <v>38</v>
      </c>
      <c r="G46" s="21">
        <v>3573</v>
      </c>
      <c r="H46" s="21">
        <v>3573</v>
      </c>
      <c r="I46" s="21">
        <v>3573</v>
      </c>
    </row>
    <row r="47" spans="1:9" ht="47.25">
      <c r="A47" s="15">
        <v>34</v>
      </c>
      <c r="B47" s="16" t="s">
        <v>43</v>
      </c>
      <c r="C47" s="17" t="s">
        <v>24</v>
      </c>
      <c r="D47" s="17" t="s">
        <v>62</v>
      </c>
      <c r="E47" s="17" t="s">
        <v>68</v>
      </c>
      <c r="F47" s="17" t="s">
        <v>44</v>
      </c>
      <c r="G47" s="21">
        <f>SUM(G48)</f>
        <v>1127</v>
      </c>
      <c r="H47" s="21">
        <f>SUM(H48)</f>
        <v>1127</v>
      </c>
      <c r="I47" s="21">
        <f>SUM(I48)</f>
        <v>1127</v>
      </c>
    </row>
    <row r="48" spans="1:9" ht="47.25">
      <c r="A48" s="15">
        <v>35</v>
      </c>
      <c r="B48" s="16" t="s">
        <v>45</v>
      </c>
      <c r="C48" s="17" t="s">
        <v>24</v>
      </c>
      <c r="D48" s="17" t="s">
        <v>62</v>
      </c>
      <c r="E48" s="17" t="s">
        <v>68</v>
      </c>
      <c r="F48" s="17" t="s">
        <v>46</v>
      </c>
      <c r="G48" s="21">
        <f>727+400</f>
        <v>1127</v>
      </c>
      <c r="H48" s="21">
        <f>727+400</f>
        <v>1127</v>
      </c>
      <c r="I48" s="21">
        <f>727+400</f>
        <v>1127</v>
      </c>
    </row>
    <row r="49" spans="1:9" ht="24" customHeight="1">
      <c r="A49" s="15">
        <v>36</v>
      </c>
      <c r="B49" s="16" t="s">
        <v>69</v>
      </c>
      <c r="C49" s="17" t="s">
        <v>24</v>
      </c>
      <c r="D49" s="17" t="s">
        <v>70</v>
      </c>
      <c r="E49" s="17"/>
      <c r="F49" s="17"/>
      <c r="G49" s="21">
        <f aca="true" t="shared" si="5" ref="G49:H52">SUM(G50)</f>
        <v>118126</v>
      </c>
      <c r="H49" s="21">
        <f t="shared" si="5"/>
        <v>119536</v>
      </c>
      <c r="I49" s="21">
        <f>SUM(I50)</f>
        <v>124929</v>
      </c>
    </row>
    <row r="50" spans="1:9" ht="31.5">
      <c r="A50" s="15">
        <v>37</v>
      </c>
      <c r="B50" s="16" t="s">
        <v>71</v>
      </c>
      <c r="C50" s="17" t="s">
        <v>24</v>
      </c>
      <c r="D50" s="17" t="s">
        <v>72</v>
      </c>
      <c r="E50" s="17"/>
      <c r="F50" s="17"/>
      <c r="G50" s="19">
        <f t="shared" si="5"/>
        <v>118126</v>
      </c>
      <c r="H50" s="19">
        <f t="shared" si="5"/>
        <v>119536</v>
      </c>
      <c r="I50" s="19">
        <f>SUM(I51)</f>
        <v>124929</v>
      </c>
    </row>
    <row r="51" spans="1:9" ht="15.75">
      <c r="A51" s="15">
        <v>38</v>
      </c>
      <c r="B51" s="16" t="s">
        <v>29</v>
      </c>
      <c r="C51" s="17" t="s">
        <v>24</v>
      </c>
      <c r="D51" s="17" t="s">
        <v>72</v>
      </c>
      <c r="E51" s="17" t="s">
        <v>30</v>
      </c>
      <c r="F51" s="17"/>
      <c r="G51" s="19">
        <f t="shared" si="5"/>
        <v>118126</v>
      </c>
      <c r="H51" s="19">
        <f t="shared" si="5"/>
        <v>119536</v>
      </c>
      <c r="I51" s="19">
        <f>SUM(I52)</f>
        <v>124929</v>
      </c>
    </row>
    <row r="52" spans="1:9" ht="31.5">
      <c r="A52" s="15">
        <v>39</v>
      </c>
      <c r="B52" s="16" t="s">
        <v>63</v>
      </c>
      <c r="C52" s="17" t="s">
        <v>24</v>
      </c>
      <c r="D52" s="17" t="s">
        <v>72</v>
      </c>
      <c r="E52" s="17" t="s">
        <v>64</v>
      </c>
      <c r="F52" s="17"/>
      <c r="G52" s="19">
        <f t="shared" si="5"/>
        <v>118126</v>
      </c>
      <c r="H52" s="19">
        <f t="shared" si="5"/>
        <v>119536</v>
      </c>
      <c r="I52" s="19">
        <f>SUM(I53)</f>
        <v>124929</v>
      </c>
    </row>
    <row r="53" spans="1:9" ht="63">
      <c r="A53" s="15">
        <v>40</v>
      </c>
      <c r="B53" s="16" t="s">
        <v>73</v>
      </c>
      <c r="C53" s="17" t="s">
        <v>24</v>
      </c>
      <c r="D53" s="17" t="s">
        <v>72</v>
      </c>
      <c r="E53" s="17" t="s">
        <v>74</v>
      </c>
      <c r="F53" s="17"/>
      <c r="G53" s="19">
        <f>SUM(G54+G56)</f>
        <v>118126</v>
      </c>
      <c r="H53" s="19">
        <f>SUM(H54+H56)</f>
        <v>119536</v>
      </c>
      <c r="I53" s="19">
        <f>SUM(I54+I56)</f>
        <v>124929</v>
      </c>
    </row>
    <row r="54" spans="1:9" ht="94.5">
      <c r="A54" s="15">
        <v>41</v>
      </c>
      <c r="B54" s="16" t="s">
        <v>35</v>
      </c>
      <c r="C54" s="17" t="s">
        <v>24</v>
      </c>
      <c r="D54" s="17" t="s">
        <v>72</v>
      </c>
      <c r="E54" s="17" t="s">
        <v>74</v>
      </c>
      <c r="F54" s="17" t="s">
        <v>36</v>
      </c>
      <c r="G54" s="19">
        <f>SUM(G55)</f>
        <v>107730</v>
      </c>
      <c r="H54" s="19">
        <f>SUM(H55)</f>
        <v>107730</v>
      </c>
      <c r="I54" s="19">
        <f>SUM(I55)</f>
        <v>107730</v>
      </c>
    </row>
    <row r="55" spans="1:9" ht="47.25">
      <c r="A55" s="15">
        <v>42</v>
      </c>
      <c r="B55" s="16" t="s">
        <v>37</v>
      </c>
      <c r="C55" s="17" t="s">
        <v>24</v>
      </c>
      <c r="D55" s="17" t="s">
        <v>72</v>
      </c>
      <c r="E55" s="17" t="s">
        <v>74</v>
      </c>
      <c r="F55" s="17" t="s">
        <v>38</v>
      </c>
      <c r="G55" s="19">
        <v>107730</v>
      </c>
      <c r="H55" s="19">
        <v>107730</v>
      </c>
      <c r="I55" s="19">
        <v>107730</v>
      </c>
    </row>
    <row r="56" spans="1:9" ht="47.25">
      <c r="A56" s="15">
        <v>43</v>
      </c>
      <c r="B56" s="16" t="s">
        <v>43</v>
      </c>
      <c r="C56" s="17" t="s">
        <v>24</v>
      </c>
      <c r="D56" s="17" t="s">
        <v>72</v>
      </c>
      <c r="E56" s="17" t="s">
        <v>74</v>
      </c>
      <c r="F56" s="17" t="s">
        <v>44</v>
      </c>
      <c r="G56" s="19">
        <f>SUM(G57)</f>
        <v>10396</v>
      </c>
      <c r="H56" s="19">
        <f>SUM(H57)</f>
        <v>11806</v>
      </c>
      <c r="I56" s="19">
        <f>SUM(I57)</f>
        <v>17199</v>
      </c>
    </row>
    <row r="57" spans="1:9" ht="47.25">
      <c r="A57" s="15">
        <v>44</v>
      </c>
      <c r="B57" s="16" t="s">
        <v>45</v>
      </c>
      <c r="C57" s="17" t="s">
        <v>24</v>
      </c>
      <c r="D57" s="17" t="s">
        <v>72</v>
      </c>
      <c r="E57" s="17" t="s">
        <v>74</v>
      </c>
      <c r="F57" s="17" t="s">
        <v>46</v>
      </c>
      <c r="G57" s="19">
        <f>957+9439</f>
        <v>10396</v>
      </c>
      <c r="H57" s="19">
        <f>3563+8243</f>
        <v>11806</v>
      </c>
      <c r="I57" s="19">
        <v>17199</v>
      </c>
    </row>
    <row r="58" spans="1:9" ht="47.25">
      <c r="A58" s="15">
        <v>45</v>
      </c>
      <c r="B58" s="16" t="s">
        <v>75</v>
      </c>
      <c r="C58" s="17" t="s">
        <v>24</v>
      </c>
      <c r="D58" s="17" t="s">
        <v>76</v>
      </c>
      <c r="E58" s="17"/>
      <c r="F58" s="17"/>
      <c r="G58" s="19">
        <f>SUM(G59+G65)+G71</f>
        <v>232895</v>
      </c>
      <c r="H58" s="19">
        <f>SUM(H59+H65)</f>
        <v>87895</v>
      </c>
      <c r="I58" s="19">
        <f>SUM(I59+I65)</f>
        <v>87895</v>
      </c>
    </row>
    <row r="59" spans="1:9" ht="57" customHeight="1">
      <c r="A59" s="15">
        <v>46</v>
      </c>
      <c r="B59" s="16" t="s">
        <v>77</v>
      </c>
      <c r="C59" s="17" t="s">
        <v>24</v>
      </c>
      <c r="D59" s="17" t="s">
        <v>78</v>
      </c>
      <c r="E59" s="17"/>
      <c r="F59" s="17"/>
      <c r="G59" s="19">
        <f aca="true" t="shared" si="6" ref="G59:I63">SUM(G60)</f>
        <v>33000</v>
      </c>
      <c r="H59" s="19">
        <f t="shared" si="6"/>
        <v>8000</v>
      </c>
      <c r="I59" s="19">
        <f t="shared" si="6"/>
        <v>8000</v>
      </c>
    </row>
    <row r="60" spans="1:9" ht="59.25" customHeight="1">
      <c r="A60" s="15">
        <v>47</v>
      </c>
      <c r="B60" s="16" t="s">
        <v>79</v>
      </c>
      <c r="C60" s="17" t="s">
        <v>24</v>
      </c>
      <c r="D60" s="17" t="s">
        <v>78</v>
      </c>
      <c r="E60" s="17" t="s">
        <v>80</v>
      </c>
      <c r="F60" s="17"/>
      <c r="G60" s="19">
        <f t="shared" si="6"/>
        <v>33000</v>
      </c>
      <c r="H60" s="19">
        <f t="shared" si="6"/>
        <v>8000</v>
      </c>
      <c r="I60" s="19">
        <f t="shared" si="6"/>
        <v>8000</v>
      </c>
    </row>
    <row r="61" spans="1:9" ht="31.5">
      <c r="A61" s="15">
        <v>48</v>
      </c>
      <c r="B61" s="16" t="s">
        <v>81</v>
      </c>
      <c r="C61" s="17" t="s">
        <v>24</v>
      </c>
      <c r="D61" s="17" t="s">
        <v>78</v>
      </c>
      <c r="E61" s="17" t="s">
        <v>82</v>
      </c>
      <c r="F61" s="17"/>
      <c r="G61" s="19">
        <f t="shared" si="6"/>
        <v>33000</v>
      </c>
      <c r="H61" s="19">
        <f t="shared" si="6"/>
        <v>8000</v>
      </c>
      <c r="I61" s="19">
        <f t="shared" si="6"/>
        <v>8000</v>
      </c>
    </row>
    <row r="62" spans="1:9" ht="110.25">
      <c r="A62" s="15">
        <v>49</v>
      </c>
      <c r="B62" s="16" t="s">
        <v>83</v>
      </c>
      <c r="C62" s="17" t="s">
        <v>24</v>
      </c>
      <c r="D62" s="17" t="s">
        <v>78</v>
      </c>
      <c r="E62" s="17" t="s">
        <v>84</v>
      </c>
      <c r="F62" s="17"/>
      <c r="G62" s="19">
        <f t="shared" si="6"/>
        <v>33000</v>
      </c>
      <c r="H62" s="19">
        <f t="shared" si="6"/>
        <v>8000</v>
      </c>
      <c r="I62" s="19">
        <f t="shared" si="6"/>
        <v>8000</v>
      </c>
    </row>
    <row r="63" spans="1:9" ht="47.25">
      <c r="A63" s="15">
        <v>50</v>
      </c>
      <c r="B63" s="16" t="s">
        <v>43</v>
      </c>
      <c r="C63" s="17" t="s">
        <v>24</v>
      </c>
      <c r="D63" s="17" t="s">
        <v>78</v>
      </c>
      <c r="E63" s="17" t="s">
        <v>84</v>
      </c>
      <c r="F63" s="17" t="s">
        <v>44</v>
      </c>
      <c r="G63" s="19">
        <f t="shared" si="6"/>
        <v>33000</v>
      </c>
      <c r="H63" s="19">
        <f t="shared" si="6"/>
        <v>8000</v>
      </c>
      <c r="I63" s="19">
        <f t="shared" si="6"/>
        <v>8000</v>
      </c>
    </row>
    <row r="64" spans="1:9" ht="47.25">
      <c r="A64" s="15">
        <v>51</v>
      </c>
      <c r="B64" s="16" t="s">
        <v>45</v>
      </c>
      <c r="C64" s="17" t="s">
        <v>24</v>
      </c>
      <c r="D64" s="17" t="s">
        <v>78</v>
      </c>
      <c r="E64" s="17" t="s">
        <v>84</v>
      </c>
      <c r="F64" s="17" t="s">
        <v>46</v>
      </c>
      <c r="G64" s="20">
        <f>18000+15000</f>
        <v>33000</v>
      </c>
      <c r="H64" s="19">
        <v>8000</v>
      </c>
      <c r="I64" s="19">
        <v>8000</v>
      </c>
    </row>
    <row r="65" spans="1:9" ht="126" customHeight="1">
      <c r="A65" s="15">
        <v>52</v>
      </c>
      <c r="B65" s="16" t="s">
        <v>85</v>
      </c>
      <c r="C65" s="17" t="s">
        <v>24</v>
      </c>
      <c r="D65" s="17" t="s">
        <v>78</v>
      </c>
      <c r="E65" s="17"/>
      <c r="F65" s="17"/>
      <c r="G65" s="19">
        <f aca="true" t="shared" si="7" ref="G65:I69">SUM(G66)</f>
        <v>79895</v>
      </c>
      <c r="H65" s="19">
        <f t="shared" si="7"/>
        <v>79895</v>
      </c>
      <c r="I65" s="19">
        <f t="shared" si="7"/>
        <v>79895</v>
      </c>
    </row>
    <row r="66" spans="1:9" ht="56.25" customHeight="1">
      <c r="A66" s="15">
        <v>53</v>
      </c>
      <c r="B66" s="16" t="s">
        <v>86</v>
      </c>
      <c r="C66" s="17" t="s">
        <v>24</v>
      </c>
      <c r="D66" s="17" t="s">
        <v>78</v>
      </c>
      <c r="E66" s="17" t="s">
        <v>80</v>
      </c>
      <c r="F66" s="17"/>
      <c r="G66" s="19">
        <f t="shared" si="7"/>
        <v>79895</v>
      </c>
      <c r="H66" s="19">
        <f t="shared" si="7"/>
        <v>79895</v>
      </c>
      <c r="I66" s="19">
        <f t="shared" si="7"/>
        <v>79895</v>
      </c>
    </row>
    <row r="67" spans="1:9" ht="31.5">
      <c r="A67" s="15">
        <v>54</v>
      </c>
      <c r="B67" s="16" t="s">
        <v>87</v>
      </c>
      <c r="C67" s="17" t="s">
        <v>24</v>
      </c>
      <c r="D67" s="17" t="s">
        <v>78</v>
      </c>
      <c r="E67" s="17" t="s">
        <v>82</v>
      </c>
      <c r="F67" s="17"/>
      <c r="G67" s="19">
        <f t="shared" si="7"/>
        <v>79895</v>
      </c>
      <c r="H67" s="19">
        <f t="shared" si="7"/>
        <v>79895</v>
      </c>
      <c r="I67" s="19">
        <f t="shared" si="7"/>
        <v>79895</v>
      </c>
    </row>
    <row r="68" spans="1:9" ht="94.5">
      <c r="A68" s="15">
        <v>55</v>
      </c>
      <c r="B68" s="16" t="s">
        <v>88</v>
      </c>
      <c r="C68" s="17" t="s">
        <v>24</v>
      </c>
      <c r="D68" s="17" t="s">
        <v>78</v>
      </c>
      <c r="E68" s="17" t="s">
        <v>89</v>
      </c>
      <c r="F68" s="17"/>
      <c r="G68" s="19">
        <f t="shared" si="7"/>
        <v>79895</v>
      </c>
      <c r="H68" s="19">
        <f t="shared" si="7"/>
        <v>79895</v>
      </c>
      <c r="I68" s="19">
        <f t="shared" si="7"/>
        <v>79895</v>
      </c>
    </row>
    <row r="69" spans="1:9" ht="47.25">
      <c r="A69" s="15">
        <v>56</v>
      </c>
      <c r="B69" s="16" t="s">
        <v>43</v>
      </c>
      <c r="C69" s="17" t="s">
        <v>24</v>
      </c>
      <c r="D69" s="17" t="s">
        <v>78</v>
      </c>
      <c r="E69" s="17" t="s">
        <v>89</v>
      </c>
      <c r="F69" s="17" t="s">
        <v>44</v>
      </c>
      <c r="G69" s="19">
        <f t="shared" si="7"/>
        <v>79895</v>
      </c>
      <c r="H69" s="19">
        <f t="shared" si="7"/>
        <v>79895</v>
      </c>
      <c r="I69" s="19">
        <f t="shared" si="7"/>
        <v>79895</v>
      </c>
    </row>
    <row r="70" spans="1:9" ht="47.25">
      <c r="A70" s="15">
        <v>57</v>
      </c>
      <c r="B70" s="16" t="s">
        <v>45</v>
      </c>
      <c r="C70" s="17" t="s">
        <v>24</v>
      </c>
      <c r="D70" s="17" t="s">
        <v>78</v>
      </c>
      <c r="E70" s="17" t="s">
        <v>89</v>
      </c>
      <c r="F70" s="17" t="s">
        <v>46</v>
      </c>
      <c r="G70" s="21">
        <f>75900+3995</f>
        <v>79895</v>
      </c>
      <c r="H70" s="21">
        <f>75900+3995</f>
        <v>79895</v>
      </c>
      <c r="I70" s="21">
        <f>75900+3995</f>
        <v>79895</v>
      </c>
    </row>
    <row r="71" spans="1:9" ht="33" customHeight="1">
      <c r="A71" s="15">
        <v>58</v>
      </c>
      <c r="B71" s="16" t="s">
        <v>29</v>
      </c>
      <c r="C71" s="17" t="s">
        <v>24</v>
      </c>
      <c r="D71" s="17" t="s">
        <v>78</v>
      </c>
      <c r="E71" s="17" t="s">
        <v>30</v>
      </c>
      <c r="F71" s="17"/>
      <c r="G71" s="21">
        <f aca="true" t="shared" si="8" ref="G71:I74">SUM(G72)</f>
        <v>120000</v>
      </c>
      <c r="H71" s="21">
        <f t="shared" si="8"/>
        <v>0</v>
      </c>
      <c r="I71" s="21">
        <f t="shared" si="8"/>
        <v>0</v>
      </c>
    </row>
    <row r="72" spans="1:9" ht="43.5" customHeight="1">
      <c r="A72" s="15">
        <v>59</v>
      </c>
      <c r="B72" s="16" t="s">
        <v>55</v>
      </c>
      <c r="C72" s="17" t="s">
        <v>24</v>
      </c>
      <c r="D72" s="17" t="s">
        <v>78</v>
      </c>
      <c r="E72" s="17" t="s">
        <v>56</v>
      </c>
      <c r="F72" s="17"/>
      <c r="G72" s="21">
        <f t="shared" si="8"/>
        <v>120000</v>
      </c>
      <c r="H72" s="21">
        <f t="shared" si="8"/>
        <v>0</v>
      </c>
      <c r="I72" s="21">
        <f t="shared" si="8"/>
        <v>0</v>
      </c>
    </row>
    <row r="73" spans="1:9" ht="68.25" customHeight="1">
      <c r="A73" s="15">
        <v>60</v>
      </c>
      <c r="B73" s="16" t="s">
        <v>90</v>
      </c>
      <c r="C73" s="17" t="s">
        <v>24</v>
      </c>
      <c r="D73" s="17" t="s">
        <v>78</v>
      </c>
      <c r="E73" s="17" t="s">
        <v>91</v>
      </c>
      <c r="F73" s="17"/>
      <c r="G73" s="21">
        <f t="shared" si="8"/>
        <v>120000</v>
      </c>
      <c r="H73" s="21">
        <f t="shared" si="8"/>
        <v>0</v>
      </c>
      <c r="I73" s="21">
        <f t="shared" si="8"/>
        <v>0</v>
      </c>
    </row>
    <row r="74" spans="1:9" ht="54" customHeight="1">
      <c r="A74" s="15">
        <v>61</v>
      </c>
      <c r="B74" s="16" t="s">
        <v>43</v>
      </c>
      <c r="C74" s="17" t="s">
        <v>24</v>
      </c>
      <c r="D74" s="17" t="s">
        <v>78</v>
      </c>
      <c r="E74" s="17" t="s">
        <v>91</v>
      </c>
      <c r="F74" s="17" t="s">
        <v>44</v>
      </c>
      <c r="G74" s="21">
        <f t="shared" si="8"/>
        <v>120000</v>
      </c>
      <c r="H74" s="21">
        <f t="shared" si="8"/>
        <v>0</v>
      </c>
      <c r="I74" s="21">
        <f t="shared" si="8"/>
        <v>0</v>
      </c>
    </row>
    <row r="75" spans="1:9" ht="35.25" customHeight="1">
      <c r="A75" s="15">
        <v>62</v>
      </c>
      <c r="B75" s="16" t="s">
        <v>45</v>
      </c>
      <c r="C75" s="17" t="s">
        <v>24</v>
      </c>
      <c r="D75" s="17" t="s">
        <v>78</v>
      </c>
      <c r="E75" s="17" t="s">
        <v>91</v>
      </c>
      <c r="F75" s="17" t="s">
        <v>46</v>
      </c>
      <c r="G75" s="23">
        <v>120000</v>
      </c>
      <c r="H75" s="21">
        <v>0</v>
      </c>
      <c r="I75" s="21">
        <v>0</v>
      </c>
    </row>
    <row r="76" spans="1:9" ht="15.75">
      <c r="A76" s="15">
        <v>63</v>
      </c>
      <c r="B76" s="16" t="s">
        <v>92</v>
      </c>
      <c r="C76" s="17" t="s">
        <v>24</v>
      </c>
      <c r="D76" s="17" t="s">
        <v>93</v>
      </c>
      <c r="E76" s="17"/>
      <c r="F76" s="17"/>
      <c r="G76" s="19">
        <f>SUM(G77+G88)+G103</f>
        <v>1270497.87</v>
      </c>
      <c r="H76" s="19">
        <f>SUM(H77+H88)</f>
        <v>907759</v>
      </c>
      <c r="I76" s="19">
        <f>SUM(I77+I88)</f>
        <v>917929</v>
      </c>
    </row>
    <row r="77" spans="1:9" ht="15.75">
      <c r="A77" s="15">
        <v>64</v>
      </c>
      <c r="B77" s="16" t="s">
        <v>94</v>
      </c>
      <c r="C77" s="17" t="s">
        <v>24</v>
      </c>
      <c r="D77" s="17" t="s">
        <v>95</v>
      </c>
      <c r="E77" s="17"/>
      <c r="F77" s="17"/>
      <c r="G77" s="19">
        <f>SUM(G78)+G83</f>
        <v>110040</v>
      </c>
      <c r="H77" s="19">
        <f aca="true" t="shared" si="9" ref="G77:I81">SUM(H78)</f>
        <v>14400</v>
      </c>
      <c r="I77" s="19">
        <f t="shared" si="9"/>
        <v>14400</v>
      </c>
    </row>
    <row r="78" spans="1:9" ht="31.5">
      <c r="A78" s="15">
        <v>65</v>
      </c>
      <c r="B78" s="16" t="s">
        <v>96</v>
      </c>
      <c r="C78" s="17" t="s">
        <v>24</v>
      </c>
      <c r="D78" s="17" t="s">
        <v>95</v>
      </c>
      <c r="E78" s="17" t="s">
        <v>80</v>
      </c>
      <c r="F78" s="17"/>
      <c r="G78" s="19">
        <f t="shared" si="9"/>
        <v>22040</v>
      </c>
      <c r="H78" s="19">
        <f t="shared" si="9"/>
        <v>14400</v>
      </c>
      <c r="I78" s="19">
        <f t="shared" si="9"/>
        <v>14400</v>
      </c>
    </row>
    <row r="79" spans="1:9" ht="31.5">
      <c r="A79" s="15">
        <v>66</v>
      </c>
      <c r="B79" s="16" t="s">
        <v>87</v>
      </c>
      <c r="C79" s="17" t="s">
        <v>24</v>
      </c>
      <c r="D79" s="17" t="s">
        <v>95</v>
      </c>
      <c r="E79" s="17" t="s">
        <v>82</v>
      </c>
      <c r="F79" s="17"/>
      <c r="G79" s="19">
        <f t="shared" si="9"/>
        <v>22040</v>
      </c>
      <c r="H79" s="19">
        <f t="shared" si="9"/>
        <v>14400</v>
      </c>
      <c r="I79" s="19">
        <f t="shared" si="9"/>
        <v>14400</v>
      </c>
    </row>
    <row r="80" spans="1:9" ht="141.75">
      <c r="A80" s="15">
        <v>67</v>
      </c>
      <c r="B80" s="24" t="s">
        <v>97</v>
      </c>
      <c r="C80" s="17" t="s">
        <v>24</v>
      </c>
      <c r="D80" s="17" t="s">
        <v>95</v>
      </c>
      <c r="E80" s="17" t="s">
        <v>98</v>
      </c>
      <c r="F80" s="17"/>
      <c r="G80" s="19">
        <f t="shared" si="9"/>
        <v>22040</v>
      </c>
      <c r="H80" s="19">
        <f t="shared" si="9"/>
        <v>14400</v>
      </c>
      <c r="I80" s="19">
        <f t="shared" si="9"/>
        <v>14400</v>
      </c>
    </row>
    <row r="81" spans="1:9" ht="47.25">
      <c r="A81" s="15">
        <v>68</v>
      </c>
      <c r="B81" s="16" t="s">
        <v>43</v>
      </c>
      <c r="C81" s="17" t="s">
        <v>24</v>
      </c>
      <c r="D81" s="17" t="s">
        <v>95</v>
      </c>
      <c r="E81" s="17" t="s">
        <v>98</v>
      </c>
      <c r="F81" s="17" t="s">
        <v>44</v>
      </c>
      <c r="G81" s="19">
        <f t="shared" si="9"/>
        <v>22040</v>
      </c>
      <c r="H81" s="19">
        <f t="shared" si="9"/>
        <v>14400</v>
      </c>
      <c r="I81" s="19">
        <f t="shared" si="9"/>
        <v>14400</v>
      </c>
    </row>
    <row r="82" spans="1:9" ht="47.25">
      <c r="A82" s="15">
        <v>69</v>
      </c>
      <c r="B82" s="16" t="s">
        <v>45</v>
      </c>
      <c r="C82" s="17" t="s">
        <v>24</v>
      </c>
      <c r="D82" s="17" t="s">
        <v>95</v>
      </c>
      <c r="E82" s="17" t="s">
        <v>98</v>
      </c>
      <c r="F82" s="17" t="s">
        <v>46</v>
      </c>
      <c r="G82" s="21">
        <f>18000+4040</f>
        <v>22040</v>
      </c>
      <c r="H82" s="19">
        <v>14400</v>
      </c>
      <c r="I82" s="19">
        <v>14400</v>
      </c>
    </row>
    <row r="83" spans="1:9" ht="39.75" customHeight="1">
      <c r="A83" s="25">
        <v>70</v>
      </c>
      <c r="B83" s="26" t="s">
        <v>29</v>
      </c>
      <c r="C83" s="17" t="s">
        <v>24</v>
      </c>
      <c r="D83" s="17" t="s">
        <v>95</v>
      </c>
      <c r="E83" s="17" t="s">
        <v>30</v>
      </c>
      <c r="F83" s="17"/>
      <c r="G83" s="21">
        <f aca="true" t="shared" si="10" ref="G83:I86">SUM(G84)</f>
        <v>88000</v>
      </c>
      <c r="H83" s="21">
        <f t="shared" si="10"/>
        <v>0</v>
      </c>
      <c r="I83" s="21">
        <f t="shared" si="10"/>
        <v>0</v>
      </c>
    </row>
    <row r="84" spans="1:9" ht="54.75" customHeight="1">
      <c r="A84" s="25">
        <v>71</v>
      </c>
      <c r="B84" s="26" t="s">
        <v>55</v>
      </c>
      <c r="C84" s="17" t="s">
        <v>24</v>
      </c>
      <c r="D84" s="17" t="s">
        <v>95</v>
      </c>
      <c r="E84" s="17" t="s">
        <v>56</v>
      </c>
      <c r="F84" s="17"/>
      <c r="G84" s="21">
        <f t="shared" si="10"/>
        <v>88000</v>
      </c>
      <c r="H84" s="21">
        <f t="shared" si="10"/>
        <v>0</v>
      </c>
      <c r="I84" s="21">
        <f t="shared" si="10"/>
        <v>0</v>
      </c>
    </row>
    <row r="85" spans="1:9" ht="54" customHeight="1">
      <c r="A85" s="25">
        <v>72</v>
      </c>
      <c r="B85" s="26" t="s">
        <v>90</v>
      </c>
      <c r="C85" s="17" t="s">
        <v>24</v>
      </c>
      <c r="D85" s="17" t="s">
        <v>95</v>
      </c>
      <c r="E85" s="17" t="s">
        <v>91</v>
      </c>
      <c r="F85" s="17"/>
      <c r="G85" s="21">
        <f t="shared" si="10"/>
        <v>88000</v>
      </c>
      <c r="H85" s="21">
        <f t="shared" si="10"/>
        <v>0</v>
      </c>
      <c r="I85" s="21">
        <f t="shared" si="10"/>
        <v>0</v>
      </c>
    </row>
    <row r="86" spans="1:9" ht="48.75" customHeight="1">
      <c r="A86" s="25">
        <v>73</v>
      </c>
      <c r="B86" s="16" t="s">
        <v>43</v>
      </c>
      <c r="C86" s="17" t="s">
        <v>24</v>
      </c>
      <c r="D86" s="17" t="s">
        <v>95</v>
      </c>
      <c r="E86" s="17" t="s">
        <v>91</v>
      </c>
      <c r="F86" s="17" t="s">
        <v>44</v>
      </c>
      <c r="G86" s="21">
        <f t="shared" si="10"/>
        <v>88000</v>
      </c>
      <c r="H86" s="21">
        <f t="shared" si="10"/>
        <v>0</v>
      </c>
      <c r="I86" s="21">
        <f t="shared" si="10"/>
        <v>0</v>
      </c>
    </row>
    <row r="87" spans="1:9" ht="48.75" customHeight="1">
      <c r="A87" s="25">
        <v>74</v>
      </c>
      <c r="B87" s="16" t="s">
        <v>45</v>
      </c>
      <c r="C87" s="17" t="s">
        <v>24</v>
      </c>
      <c r="D87" s="17" t="s">
        <v>95</v>
      </c>
      <c r="E87" s="17" t="s">
        <v>91</v>
      </c>
      <c r="F87" s="17" t="s">
        <v>46</v>
      </c>
      <c r="G87" s="23">
        <v>88000</v>
      </c>
      <c r="H87" s="19">
        <v>0</v>
      </c>
      <c r="I87" s="19">
        <v>0</v>
      </c>
    </row>
    <row r="88" spans="1:9" ht="28.5" customHeight="1">
      <c r="A88" s="15">
        <v>75</v>
      </c>
      <c r="B88" s="16" t="s">
        <v>99</v>
      </c>
      <c r="C88" s="17" t="s">
        <v>24</v>
      </c>
      <c r="D88" s="17" t="s">
        <v>100</v>
      </c>
      <c r="E88" s="17"/>
      <c r="F88" s="17"/>
      <c r="G88" s="21">
        <f>SUM(G89)</f>
        <v>980457.87</v>
      </c>
      <c r="H88" s="19">
        <f>SUM(H89)</f>
        <v>893359</v>
      </c>
      <c r="I88" s="19">
        <f>SUM(I89)</f>
        <v>903529</v>
      </c>
    </row>
    <row r="89" spans="1:9" ht="38.25" customHeight="1">
      <c r="A89" s="15">
        <v>76</v>
      </c>
      <c r="B89" s="16" t="s">
        <v>86</v>
      </c>
      <c r="C89" s="17" t="s">
        <v>24</v>
      </c>
      <c r="D89" s="17" t="s">
        <v>100</v>
      </c>
      <c r="E89" s="17" t="s">
        <v>80</v>
      </c>
      <c r="F89" s="17"/>
      <c r="G89" s="21">
        <f>SUM(G90+G94+G97+G100)</f>
        <v>980457.87</v>
      </c>
      <c r="H89" s="19">
        <f>SUM(H90+H94+H97+H100)</f>
        <v>893359</v>
      </c>
      <c r="I89" s="19">
        <f>SUM(I90+I94+I97+I100)</f>
        <v>903529</v>
      </c>
    </row>
    <row r="90" spans="1:9" ht="57.75" customHeight="1">
      <c r="A90" s="15">
        <v>77</v>
      </c>
      <c r="B90" s="16" t="s">
        <v>101</v>
      </c>
      <c r="C90" s="17" t="s">
        <v>24</v>
      </c>
      <c r="D90" s="17" t="s">
        <v>100</v>
      </c>
      <c r="E90" s="17" t="s">
        <v>102</v>
      </c>
      <c r="F90" s="17"/>
      <c r="G90" s="21">
        <f>SUM(G91)</f>
        <v>227748.87</v>
      </c>
      <c r="H90" s="19">
        <f>SUM(H91)</f>
        <v>119700</v>
      </c>
      <c r="I90" s="19">
        <f>SUM(I91)</f>
        <v>124500</v>
      </c>
    </row>
    <row r="91" spans="1:9" ht="123.75" customHeight="1">
      <c r="A91" s="15">
        <v>78</v>
      </c>
      <c r="B91" s="27" t="s">
        <v>103</v>
      </c>
      <c r="C91" s="17" t="s">
        <v>24</v>
      </c>
      <c r="D91" s="17" t="s">
        <v>100</v>
      </c>
      <c r="E91" s="17" t="s">
        <v>104</v>
      </c>
      <c r="F91" s="17"/>
      <c r="G91" s="21">
        <f aca="true" t="shared" si="11" ref="G91:I92">SUM(G92)</f>
        <v>227748.87</v>
      </c>
      <c r="H91" s="19">
        <f t="shared" si="11"/>
        <v>119700</v>
      </c>
      <c r="I91" s="19">
        <f t="shared" si="11"/>
        <v>124500</v>
      </c>
    </row>
    <row r="92" spans="1:9" ht="36.75" customHeight="1">
      <c r="A92" s="15">
        <v>79</v>
      </c>
      <c r="B92" s="16" t="s">
        <v>43</v>
      </c>
      <c r="C92" s="17" t="s">
        <v>24</v>
      </c>
      <c r="D92" s="17" t="s">
        <v>100</v>
      </c>
      <c r="E92" s="17" t="s">
        <v>104</v>
      </c>
      <c r="F92" s="17" t="s">
        <v>44</v>
      </c>
      <c r="G92" s="21">
        <f t="shared" si="11"/>
        <v>227748.87</v>
      </c>
      <c r="H92" s="19">
        <f t="shared" si="11"/>
        <v>119700</v>
      </c>
      <c r="I92" s="19">
        <f t="shared" si="11"/>
        <v>124500</v>
      </c>
    </row>
    <row r="93" spans="1:9" ht="49.5" customHeight="1">
      <c r="A93" s="15">
        <v>80</v>
      </c>
      <c r="B93" s="16" t="s">
        <v>45</v>
      </c>
      <c r="C93" s="17" t="s">
        <v>24</v>
      </c>
      <c r="D93" s="17" t="s">
        <v>100</v>
      </c>
      <c r="E93" s="17" t="s">
        <v>104</v>
      </c>
      <c r="F93" s="17" t="s">
        <v>46</v>
      </c>
      <c r="G93" s="21">
        <f>115800+111948.87</f>
        <v>227748.87</v>
      </c>
      <c r="H93" s="19">
        <v>119700</v>
      </c>
      <c r="I93" s="19">
        <v>124500</v>
      </c>
    </row>
    <row r="94" spans="1:9" ht="139.5" customHeight="1">
      <c r="A94" s="15">
        <v>81</v>
      </c>
      <c r="B94" s="16" t="s">
        <v>105</v>
      </c>
      <c r="C94" s="17" t="s">
        <v>24</v>
      </c>
      <c r="D94" s="17" t="s">
        <v>100</v>
      </c>
      <c r="E94" s="17" t="s">
        <v>106</v>
      </c>
      <c r="F94" s="17"/>
      <c r="G94" s="19">
        <f aca="true" t="shared" si="12" ref="G94:I95">SUM(G95)</f>
        <v>129086</v>
      </c>
      <c r="H94" s="19">
        <f t="shared" si="12"/>
        <v>134247</v>
      </c>
      <c r="I94" s="19">
        <f t="shared" si="12"/>
        <v>139617</v>
      </c>
    </row>
    <row r="95" spans="1:9" ht="55.5" customHeight="1">
      <c r="A95" s="15">
        <v>82</v>
      </c>
      <c r="B95" s="16" t="s">
        <v>43</v>
      </c>
      <c r="C95" s="17" t="s">
        <v>24</v>
      </c>
      <c r="D95" s="17" t="s">
        <v>100</v>
      </c>
      <c r="E95" s="17" t="s">
        <v>106</v>
      </c>
      <c r="F95" s="17" t="s">
        <v>44</v>
      </c>
      <c r="G95" s="19">
        <f t="shared" si="12"/>
        <v>129086</v>
      </c>
      <c r="H95" s="19">
        <f t="shared" si="12"/>
        <v>134247</v>
      </c>
      <c r="I95" s="19">
        <f t="shared" si="12"/>
        <v>139617</v>
      </c>
    </row>
    <row r="96" spans="1:9" ht="52.5" customHeight="1">
      <c r="A96" s="15">
        <v>83</v>
      </c>
      <c r="B96" s="16" t="s">
        <v>45</v>
      </c>
      <c r="C96" s="17" t="s">
        <v>24</v>
      </c>
      <c r="D96" s="17" t="s">
        <v>100</v>
      </c>
      <c r="E96" s="17" t="s">
        <v>106</v>
      </c>
      <c r="F96" s="17" t="s">
        <v>46</v>
      </c>
      <c r="G96" s="19">
        <f>127807+1279</f>
        <v>129086</v>
      </c>
      <c r="H96" s="19">
        <f>132917+1330</f>
        <v>134247</v>
      </c>
      <c r="I96" s="19">
        <f>138234+1383</f>
        <v>139617</v>
      </c>
    </row>
    <row r="97" spans="1:9" ht="147.75" customHeight="1">
      <c r="A97" s="15">
        <v>84</v>
      </c>
      <c r="B97" s="28" t="s">
        <v>107</v>
      </c>
      <c r="C97" s="17" t="s">
        <v>24</v>
      </c>
      <c r="D97" s="17" t="s">
        <v>100</v>
      </c>
      <c r="E97" s="17" t="s">
        <v>108</v>
      </c>
      <c r="F97" s="17"/>
      <c r="G97" s="19">
        <f aca="true" t="shared" si="13" ref="G97:I98">SUM(G98)</f>
        <v>623623</v>
      </c>
      <c r="H97" s="19">
        <f t="shared" si="13"/>
        <v>623595</v>
      </c>
      <c r="I97" s="19">
        <f t="shared" si="13"/>
        <v>623595</v>
      </c>
    </row>
    <row r="98" spans="1:9" ht="62.25" customHeight="1">
      <c r="A98" s="15">
        <v>85</v>
      </c>
      <c r="B98" s="16" t="s">
        <v>43</v>
      </c>
      <c r="C98" s="17" t="s">
        <v>24</v>
      </c>
      <c r="D98" s="17" t="s">
        <v>100</v>
      </c>
      <c r="E98" s="17" t="s">
        <v>108</v>
      </c>
      <c r="F98" s="17" t="s">
        <v>44</v>
      </c>
      <c r="G98" s="19">
        <f t="shared" si="13"/>
        <v>623623</v>
      </c>
      <c r="H98" s="19">
        <f t="shared" si="13"/>
        <v>623595</v>
      </c>
      <c r="I98" s="19">
        <f t="shared" si="13"/>
        <v>623595</v>
      </c>
    </row>
    <row r="99" spans="1:9" ht="60.75" customHeight="1">
      <c r="A99" s="15">
        <v>86</v>
      </c>
      <c r="B99" s="16" t="s">
        <v>45</v>
      </c>
      <c r="C99" s="17" t="s">
        <v>24</v>
      </c>
      <c r="D99" s="17" t="s">
        <v>100</v>
      </c>
      <c r="E99" s="17" t="s">
        <v>108</v>
      </c>
      <c r="F99" s="17" t="s">
        <v>46</v>
      </c>
      <c r="G99" s="21">
        <f>537973+5380+79447+795+28</f>
        <v>623623</v>
      </c>
      <c r="H99" s="19">
        <f>537973+5380+79447+795</f>
        <v>623595</v>
      </c>
      <c r="I99" s="19">
        <f>537973+5380+795+79447</f>
        <v>623595</v>
      </c>
    </row>
    <row r="100" spans="1:9" ht="145.5" customHeight="1">
      <c r="A100" s="15">
        <v>88</v>
      </c>
      <c r="B100" s="27" t="s">
        <v>109</v>
      </c>
      <c r="C100" s="17" t="s">
        <v>24</v>
      </c>
      <c r="D100" s="17" t="s">
        <v>100</v>
      </c>
      <c r="E100" s="17" t="s">
        <v>110</v>
      </c>
      <c r="F100" s="17"/>
      <c r="G100" s="19">
        <f aca="true" t="shared" si="14" ref="G100:I101">SUM(G101)</f>
        <v>0</v>
      </c>
      <c r="H100" s="19">
        <f t="shared" si="14"/>
        <v>15817</v>
      </c>
      <c r="I100" s="19">
        <f t="shared" si="14"/>
        <v>15817</v>
      </c>
    </row>
    <row r="101" spans="1:9" ht="51" customHeight="1">
      <c r="A101" s="15">
        <v>89</v>
      </c>
      <c r="B101" s="16" t="s">
        <v>43</v>
      </c>
      <c r="C101" s="17" t="s">
        <v>24</v>
      </c>
      <c r="D101" s="17" t="s">
        <v>100</v>
      </c>
      <c r="E101" s="17" t="s">
        <v>110</v>
      </c>
      <c r="F101" s="17" t="s">
        <v>44</v>
      </c>
      <c r="G101" s="19">
        <f t="shared" si="14"/>
        <v>0</v>
      </c>
      <c r="H101" s="19">
        <f t="shared" si="14"/>
        <v>15817</v>
      </c>
      <c r="I101" s="19">
        <f t="shared" si="14"/>
        <v>15817</v>
      </c>
    </row>
    <row r="102" spans="1:9" ht="58.5" customHeight="1">
      <c r="A102" s="15">
        <v>90</v>
      </c>
      <c r="B102" s="16" t="s">
        <v>45</v>
      </c>
      <c r="C102" s="17" t="s">
        <v>24</v>
      </c>
      <c r="D102" s="17" t="s">
        <v>100</v>
      </c>
      <c r="E102" s="17" t="s">
        <v>110</v>
      </c>
      <c r="F102" s="17" t="s">
        <v>46</v>
      </c>
      <c r="G102" s="23">
        <v>0</v>
      </c>
      <c r="H102" s="19">
        <v>15817</v>
      </c>
      <c r="I102" s="19">
        <v>15817</v>
      </c>
    </row>
    <row r="103" spans="1:9" ht="44.25" customHeight="1">
      <c r="A103" s="15">
        <v>91</v>
      </c>
      <c r="B103" s="16" t="s">
        <v>111</v>
      </c>
      <c r="C103" s="17" t="s">
        <v>24</v>
      </c>
      <c r="D103" s="17" t="s">
        <v>112</v>
      </c>
      <c r="E103" s="17"/>
      <c r="F103" s="17"/>
      <c r="G103" s="19">
        <f aca="true" t="shared" si="15" ref="G103:I105">SUM(G104)</f>
        <v>180000</v>
      </c>
      <c r="H103" s="19">
        <f t="shared" si="15"/>
        <v>0</v>
      </c>
      <c r="I103" s="19">
        <f t="shared" si="15"/>
        <v>0</v>
      </c>
    </row>
    <row r="104" spans="1:9" ht="58.5" customHeight="1">
      <c r="A104" s="15">
        <v>92</v>
      </c>
      <c r="B104" s="16" t="s">
        <v>86</v>
      </c>
      <c r="C104" s="17" t="s">
        <v>24</v>
      </c>
      <c r="D104" s="17" t="s">
        <v>112</v>
      </c>
      <c r="E104" s="17" t="s">
        <v>80</v>
      </c>
      <c r="F104" s="17"/>
      <c r="G104" s="19">
        <f t="shared" si="15"/>
        <v>180000</v>
      </c>
      <c r="H104" s="19">
        <f t="shared" si="15"/>
        <v>0</v>
      </c>
      <c r="I104" s="19">
        <f t="shared" si="15"/>
        <v>0</v>
      </c>
    </row>
    <row r="105" spans="1:9" ht="58.5" customHeight="1">
      <c r="A105" s="15">
        <v>93</v>
      </c>
      <c r="B105" s="16" t="s">
        <v>101</v>
      </c>
      <c r="C105" s="17" t="s">
        <v>24</v>
      </c>
      <c r="D105" s="17" t="s">
        <v>112</v>
      </c>
      <c r="E105" s="17" t="s">
        <v>113</v>
      </c>
      <c r="F105" s="17"/>
      <c r="G105" s="19">
        <f t="shared" si="15"/>
        <v>180000</v>
      </c>
      <c r="H105" s="19">
        <f t="shared" si="15"/>
        <v>0</v>
      </c>
      <c r="I105" s="19">
        <f t="shared" si="15"/>
        <v>0</v>
      </c>
    </row>
    <row r="106" spans="1:9" ht="144.75" customHeight="1">
      <c r="A106" s="15">
        <v>94</v>
      </c>
      <c r="B106" s="16" t="s">
        <v>114</v>
      </c>
      <c r="C106" s="17" t="s">
        <v>24</v>
      </c>
      <c r="D106" s="17" t="s">
        <v>112</v>
      </c>
      <c r="E106" s="17" t="s">
        <v>115</v>
      </c>
      <c r="F106" s="17"/>
      <c r="G106" s="19">
        <f>SUM(G107)</f>
        <v>180000</v>
      </c>
      <c r="H106" s="19">
        <v>0</v>
      </c>
      <c r="I106" s="19">
        <v>0</v>
      </c>
    </row>
    <row r="107" spans="1:9" ht="58.5" customHeight="1">
      <c r="A107" s="15">
        <v>95</v>
      </c>
      <c r="B107" s="16" t="s">
        <v>43</v>
      </c>
      <c r="C107" s="17" t="s">
        <v>24</v>
      </c>
      <c r="D107" s="17" t="s">
        <v>112</v>
      </c>
      <c r="E107" s="17" t="s">
        <v>115</v>
      </c>
      <c r="F107" s="17" t="s">
        <v>44</v>
      </c>
      <c r="G107" s="19">
        <f>SUM(G108)</f>
        <v>180000</v>
      </c>
      <c r="H107" s="19">
        <f>SUM(H108)</f>
        <v>0</v>
      </c>
      <c r="I107" s="19">
        <f>SUM(I108)</f>
        <v>0</v>
      </c>
    </row>
    <row r="108" spans="1:9" ht="58.5" customHeight="1">
      <c r="A108" s="15">
        <v>96</v>
      </c>
      <c r="B108" s="16" t="s">
        <v>45</v>
      </c>
      <c r="C108" s="17" t="s">
        <v>24</v>
      </c>
      <c r="D108" s="17" t="s">
        <v>112</v>
      </c>
      <c r="E108" s="17" t="s">
        <v>115</v>
      </c>
      <c r="F108" s="17" t="s">
        <v>46</v>
      </c>
      <c r="G108" s="20">
        <f>30000+150000</f>
        <v>180000</v>
      </c>
      <c r="H108" s="19">
        <v>0</v>
      </c>
      <c r="I108" s="19">
        <v>0</v>
      </c>
    </row>
    <row r="109" spans="1:9" ht="23.25" customHeight="1">
      <c r="A109" s="15">
        <v>97</v>
      </c>
      <c r="B109" s="16" t="s">
        <v>116</v>
      </c>
      <c r="C109" s="17" t="s">
        <v>24</v>
      </c>
      <c r="D109" s="17" t="s">
        <v>117</v>
      </c>
      <c r="E109" s="17"/>
      <c r="F109" s="17"/>
      <c r="G109" s="19">
        <f>SUM(G110+G116)</f>
        <v>1169456</v>
      </c>
      <c r="H109" s="19">
        <f>SUM(H110+H116)</f>
        <v>491302</v>
      </c>
      <c r="I109" s="19">
        <f>SUM(I110+I116)</f>
        <v>499381</v>
      </c>
    </row>
    <row r="110" spans="1:9" ht="33.75" customHeight="1">
      <c r="A110" s="15">
        <v>98</v>
      </c>
      <c r="B110" s="16" t="s">
        <v>118</v>
      </c>
      <c r="C110" s="17" t="s">
        <v>24</v>
      </c>
      <c r="D110" s="17" t="s">
        <v>119</v>
      </c>
      <c r="E110" s="17"/>
      <c r="F110" s="17"/>
      <c r="G110" s="19">
        <f aca="true" t="shared" si="16" ref="G110:I114">SUM(G111)</f>
        <v>5000</v>
      </c>
      <c r="H110" s="19">
        <f t="shared" si="16"/>
        <v>5000</v>
      </c>
      <c r="I110" s="19">
        <f t="shared" si="16"/>
        <v>5000</v>
      </c>
    </row>
    <row r="111" spans="1:9" ht="58.5" customHeight="1">
      <c r="A111" s="15">
        <v>99</v>
      </c>
      <c r="B111" s="16" t="s">
        <v>96</v>
      </c>
      <c r="C111" s="17" t="s">
        <v>24</v>
      </c>
      <c r="D111" s="17" t="s">
        <v>119</v>
      </c>
      <c r="E111" s="17" t="s">
        <v>80</v>
      </c>
      <c r="F111" s="17"/>
      <c r="G111" s="19">
        <f t="shared" si="16"/>
        <v>5000</v>
      </c>
      <c r="H111" s="19">
        <f t="shared" si="16"/>
        <v>5000</v>
      </c>
      <c r="I111" s="19">
        <f t="shared" si="16"/>
        <v>5000</v>
      </c>
    </row>
    <row r="112" spans="1:9" ht="47.25">
      <c r="A112" s="15">
        <v>100</v>
      </c>
      <c r="B112" s="16" t="s">
        <v>101</v>
      </c>
      <c r="C112" s="17" t="s">
        <v>24</v>
      </c>
      <c r="D112" s="17" t="s">
        <v>119</v>
      </c>
      <c r="E112" s="17" t="s">
        <v>102</v>
      </c>
      <c r="F112" s="17"/>
      <c r="G112" s="19">
        <f t="shared" si="16"/>
        <v>5000</v>
      </c>
      <c r="H112" s="19">
        <f t="shared" si="16"/>
        <v>5000</v>
      </c>
      <c r="I112" s="19">
        <f t="shared" si="16"/>
        <v>5000</v>
      </c>
    </row>
    <row r="113" spans="1:9" ht="94.5">
      <c r="A113" s="15">
        <v>101</v>
      </c>
      <c r="B113" s="16" t="s">
        <v>120</v>
      </c>
      <c r="C113" s="17" t="s">
        <v>24</v>
      </c>
      <c r="D113" s="17" t="s">
        <v>119</v>
      </c>
      <c r="E113" s="17" t="s">
        <v>121</v>
      </c>
      <c r="F113" s="17"/>
      <c r="G113" s="19">
        <f t="shared" si="16"/>
        <v>5000</v>
      </c>
      <c r="H113" s="19">
        <f t="shared" si="16"/>
        <v>5000</v>
      </c>
      <c r="I113" s="19">
        <f t="shared" si="16"/>
        <v>5000</v>
      </c>
    </row>
    <row r="114" spans="1:9" ht="47.25">
      <c r="A114" s="15">
        <v>102</v>
      </c>
      <c r="B114" s="16" t="s">
        <v>43</v>
      </c>
      <c r="C114" s="17" t="s">
        <v>24</v>
      </c>
      <c r="D114" s="17" t="s">
        <v>119</v>
      </c>
      <c r="E114" s="17" t="s">
        <v>121</v>
      </c>
      <c r="F114" s="17" t="s">
        <v>44</v>
      </c>
      <c r="G114" s="19">
        <f t="shared" si="16"/>
        <v>5000</v>
      </c>
      <c r="H114" s="19">
        <f t="shared" si="16"/>
        <v>5000</v>
      </c>
      <c r="I114" s="19">
        <f t="shared" si="16"/>
        <v>5000</v>
      </c>
    </row>
    <row r="115" spans="1:9" ht="47.25">
      <c r="A115" s="15">
        <v>103</v>
      </c>
      <c r="B115" s="16" t="s">
        <v>45</v>
      </c>
      <c r="C115" s="17" t="s">
        <v>24</v>
      </c>
      <c r="D115" s="17" t="s">
        <v>119</v>
      </c>
      <c r="E115" s="17" t="s">
        <v>121</v>
      </c>
      <c r="F115" s="17" t="s">
        <v>46</v>
      </c>
      <c r="G115" s="19">
        <v>5000</v>
      </c>
      <c r="H115" s="19">
        <v>5000</v>
      </c>
      <c r="I115" s="19">
        <v>5000</v>
      </c>
    </row>
    <row r="116" spans="1:9" ht="15.75">
      <c r="A116" s="15">
        <v>104</v>
      </c>
      <c r="B116" s="16" t="s">
        <v>122</v>
      </c>
      <c r="C116" s="17" t="s">
        <v>24</v>
      </c>
      <c r="D116" s="17" t="s">
        <v>123</v>
      </c>
      <c r="E116" s="17"/>
      <c r="F116" s="17"/>
      <c r="G116" s="19">
        <f aca="true" t="shared" si="17" ref="G116:I117">SUM(G117)</f>
        <v>1164456</v>
      </c>
      <c r="H116" s="19">
        <f t="shared" si="17"/>
        <v>486302</v>
      </c>
      <c r="I116" s="19">
        <f t="shared" si="17"/>
        <v>494381</v>
      </c>
    </row>
    <row r="117" spans="1:9" ht="31.5">
      <c r="A117" s="15">
        <v>105</v>
      </c>
      <c r="B117" s="16" t="s">
        <v>86</v>
      </c>
      <c r="C117" s="17" t="s">
        <v>24</v>
      </c>
      <c r="D117" s="17" t="s">
        <v>123</v>
      </c>
      <c r="E117" s="17" t="s">
        <v>80</v>
      </c>
      <c r="F117" s="17"/>
      <c r="G117" s="19">
        <f t="shared" si="17"/>
        <v>1164456</v>
      </c>
      <c r="H117" s="19">
        <f t="shared" si="17"/>
        <v>486302</v>
      </c>
      <c r="I117" s="19">
        <f t="shared" si="17"/>
        <v>494381</v>
      </c>
    </row>
    <row r="118" spans="1:9" ht="47.25">
      <c r="A118" s="15">
        <v>106</v>
      </c>
      <c r="B118" s="16" t="s">
        <v>101</v>
      </c>
      <c r="C118" s="17" t="s">
        <v>24</v>
      </c>
      <c r="D118" s="17" t="s">
        <v>123</v>
      </c>
      <c r="E118" s="17" t="s">
        <v>102</v>
      </c>
      <c r="F118" s="17"/>
      <c r="G118" s="19">
        <f>SUM(G119+G122)+G127</f>
        <v>1164456</v>
      </c>
      <c r="H118" s="19">
        <f>SUM(H119+H122)+H127</f>
        <v>486302</v>
      </c>
      <c r="I118" s="19">
        <f>SUM(I119+I122)+I127</f>
        <v>494381</v>
      </c>
    </row>
    <row r="119" spans="1:9" ht="121.5" customHeight="1">
      <c r="A119" s="15">
        <v>107</v>
      </c>
      <c r="B119" s="26" t="s">
        <v>124</v>
      </c>
      <c r="C119" s="17" t="s">
        <v>24</v>
      </c>
      <c r="D119" s="17" t="s">
        <v>123</v>
      </c>
      <c r="E119" s="17" t="s">
        <v>125</v>
      </c>
      <c r="F119" s="17"/>
      <c r="G119" s="19">
        <f>SUM(G120)</f>
        <v>54600</v>
      </c>
      <c r="H119" s="19">
        <v>0</v>
      </c>
      <c r="I119" s="19">
        <v>0</v>
      </c>
    </row>
    <row r="120" spans="1:9" ht="99" customHeight="1">
      <c r="A120" s="15">
        <v>108</v>
      </c>
      <c r="B120" s="16" t="s">
        <v>43</v>
      </c>
      <c r="C120" s="17" t="s">
        <v>24</v>
      </c>
      <c r="D120" s="17" t="s">
        <v>123</v>
      </c>
      <c r="E120" s="17" t="s">
        <v>125</v>
      </c>
      <c r="F120" s="17" t="s">
        <v>44</v>
      </c>
      <c r="G120" s="19">
        <f>SUM(G121)</f>
        <v>54600</v>
      </c>
      <c r="H120" s="19">
        <v>0</v>
      </c>
      <c r="I120" s="19">
        <v>0</v>
      </c>
    </row>
    <row r="121" spans="1:9" ht="64.5" customHeight="1">
      <c r="A121" s="15">
        <v>109</v>
      </c>
      <c r="B121" s="16" t="s">
        <v>45</v>
      </c>
      <c r="C121" s="17" t="s">
        <v>24</v>
      </c>
      <c r="D121" s="17" t="s">
        <v>123</v>
      </c>
      <c r="E121" s="17" t="s">
        <v>125</v>
      </c>
      <c r="F121" s="17" t="s">
        <v>46</v>
      </c>
      <c r="G121" s="19">
        <f>54600</f>
        <v>54600</v>
      </c>
      <c r="H121" s="19">
        <v>0</v>
      </c>
      <c r="I121" s="19">
        <v>0</v>
      </c>
    </row>
    <row r="122" spans="1:9" ht="78.75">
      <c r="A122" s="15">
        <v>110</v>
      </c>
      <c r="B122" s="16" t="s">
        <v>126</v>
      </c>
      <c r="C122" s="17" t="s">
        <v>24</v>
      </c>
      <c r="D122" s="17" t="s">
        <v>123</v>
      </c>
      <c r="E122" s="17" t="s">
        <v>127</v>
      </c>
      <c r="F122" s="17"/>
      <c r="G122" s="19">
        <f>SUM(G123+G125)</f>
        <v>971406</v>
      </c>
      <c r="H122" s="19">
        <f>SUM(H123+H125)</f>
        <v>472852</v>
      </c>
      <c r="I122" s="19">
        <f>SUM(I123+I125)</f>
        <v>480931</v>
      </c>
    </row>
    <row r="123" spans="1:9" ht="94.5">
      <c r="A123" s="15">
        <v>111</v>
      </c>
      <c r="B123" s="16" t="s">
        <v>35</v>
      </c>
      <c r="C123" s="17" t="s">
        <v>24</v>
      </c>
      <c r="D123" s="17" t="s">
        <v>123</v>
      </c>
      <c r="E123" s="17" t="s">
        <v>127</v>
      </c>
      <c r="F123" s="17" t="s">
        <v>36</v>
      </c>
      <c r="G123" s="19">
        <f>SUM(G124)</f>
        <v>471406</v>
      </c>
      <c r="H123" s="19">
        <f>SUM(H124)</f>
        <v>454846</v>
      </c>
      <c r="I123" s="19">
        <f>SUM(I124)</f>
        <v>454846</v>
      </c>
    </row>
    <row r="124" spans="1:9" ht="31.5">
      <c r="A124" s="15">
        <v>112</v>
      </c>
      <c r="B124" s="16" t="s">
        <v>128</v>
      </c>
      <c r="C124" s="17" t="s">
        <v>24</v>
      </c>
      <c r="D124" s="17" t="s">
        <v>123</v>
      </c>
      <c r="E124" s="17" t="s">
        <v>127</v>
      </c>
      <c r="F124" s="17" t="s">
        <v>129</v>
      </c>
      <c r="G124" s="21">
        <f>422973+31873+16560</f>
        <v>471406</v>
      </c>
      <c r="H124" s="19">
        <f>422973+31873</f>
        <v>454846</v>
      </c>
      <c r="I124" s="19">
        <f>422973+31873</f>
        <v>454846</v>
      </c>
    </row>
    <row r="125" spans="1:9" ht="47.25">
      <c r="A125" s="15">
        <v>113</v>
      </c>
      <c r="B125" s="16" t="s">
        <v>43</v>
      </c>
      <c r="C125" s="17" t="s">
        <v>24</v>
      </c>
      <c r="D125" s="17" t="s">
        <v>123</v>
      </c>
      <c r="E125" s="17" t="s">
        <v>127</v>
      </c>
      <c r="F125" s="17" t="s">
        <v>44</v>
      </c>
      <c r="G125" s="19">
        <f>SUM(G126)</f>
        <v>500000</v>
      </c>
      <c r="H125" s="19">
        <f>SUM(H126)</f>
        <v>18006</v>
      </c>
      <c r="I125" s="19">
        <f>SUM(I126)</f>
        <v>26085</v>
      </c>
    </row>
    <row r="126" spans="1:9" ht="47.25">
      <c r="A126" s="15">
        <v>114</v>
      </c>
      <c r="B126" s="16" t="s">
        <v>45</v>
      </c>
      <c r="C126" s="17" t="s">
        <v>24</v>
      </c>
      <c r="D126" s="17" t="s">
        <v>123</v>
      </c>
      <c r="E126" s="17" t="s">
        <v>127</v>
      </c>
      <c r="F126" s="17" t="s">
        <v>46</v>
      </c>
      <c r="G126" s="19">
        <v>500000</v>
      </c>
      <c r="H126" s="19">
        <v>18006</v>
      </c>
      <c r="I126" s="19">
        <v>26085</v>
      </c>
    </row>
    <row r="127" spans="1:9" ht="97.5" customHeight="1">
      <c r="A127" s="15">
        <v>115</v>
      </c>
      <c r="B127" s="16" t="s">
        <v>130</v>
      </c>
      <c r="C127" s="17" t="s">
        <v>24</v>
      </c>
      <c r="D127" s="17" t="s">
        <v>123</v>
      </c>
      <c r="E127" s="17" t="s">
        <v>131</v>
      </c>
      <c r="F127" s="17"/>
      <c r="G127" s="19">
        <f>13450+125000</f>
        <v>138450</v>
      </c>
      <c r="H127" s="19">
        <v>13450</v>
      </c>
      <c r="I127" s="19">
        <v>13450</v>
      </c>
    </row>
    <row r="128" spans="1:9" ht="47.25">
      <c r="A128" s="15">
        <v>116</v>
      </c>
      <c r="B128" s="16" t="s">
        <v>43</v>
      </c>
      <c r="C128" s="17" t="s">
        <v>24</v>
      </c>
      <c r="D128" s="17" t="s">
        <v>123</v>
      </c>
      <c r="E128" s="17" t="s">
        <v>131</v>
      </c>
      <c r="F128" s="17" t="s">
        <v>44</v>
      </c>
      <c r="G128" s="19">
        <v>138000</v>
      </c>
      <c r="H128" s="19">
        <v>13000</v>
      </c>
      <c r="I128" s="19">
        <v>13000</v>
      </c>
    </row>
    <row r="129" spans="1:9" ht="47.25">
      <c r="A129" s="15">
        <v>117</v>
      </c>
      <c r="B129" s="16" t="s">
        <v>45</v>
      </c>
      <c r="C129" s="17" t="s">
        <v>24</v>
      </c>
      <c r="D129" s="17" t="s">
        <v>123</v>
      </c>
      <c r="E129" s="17" t="s">
        <v>131</v>
      </c>
      <c r="F129" s="17" t="s">
        <v>46</v>
      </c>
      <c r="G129" s="20">
        <f>13000+125000</f>
        <v>138000</v>
      </c>
      <c r="H129" s="19">
        <v>13000</v>
      </c>
      <c r="I129" s="19">
        <v>13000</v>
      </c>
    </row>
    <row r="130" spans="1:9" ht="15.75">
      <c r="A130" s="15">
        <v>118</v>
      </c>
      <c r="B130" s="16" t="s">
        <v>49</v>
      </c>
      <c r="C130" s="17" t="s">
        <v>24</v>
      </c>
      <c r="D130" s="17" t="s">
        <v>123</v>
      </c>
      <c r="E130" s="17" t="s">
        <v>131</v>
      </c>
      <c r="F130" s="17" t="s">
        <v>50</v>
      </c>
      <c r="G130" s="19">
        <v>450</v>
      </c>
      <c r="H130" s="19">
        <v>450</v>
      </c>
      <c r="I130" s="19">
        <v>450</v>
      </c>
    </row>
    <row r="131" spans="1:9" ht="15.75">
      <c r="A131" s="15">
        <v>119</v>
      </c>
      <c r="B131" s="16" t="s">
        <v>51</v>
      </c>
      <c r="C131" s="17" t="s">
        <v>24</v>
      </c>
      <c r="D131" s="17" t="s">
        <v>123</v>
      </c>
      <c r="E131" s="17" t="s">
        <v>131</v>
      </c>
      <c r="F131" s="17" t="s">
        <v>52</v>
      </c>
      <c r="G131" s="19">
        <v>450</v>
      </c>
      <c r="H131" s="19">
        <v>450</v>
      </c>
      <c r="I131" s="19">
        <v>450</v>
      </c>
    </row>
    <row r="132" spans="1:9" ht="15.75">
      <c r="A132" s="15">
        <v>120</v>
      </c>
      <c r="B132" s="16" t="s">
        <v>132</v>
      </c>
      <c r="C132" s="17" t="s">
        <v>24</v>
      </c>
      <c r="D132" s="17" t="s">
        <v>133</v>
      </c>
      <c r="E132" s="17"/>
      <c r="F132" s="17"/>
      <c r="G132" s="19">
        <f aca="true" t="shared" si="18" ref="G132:I137">SUM(G133)</f>
        <v>67000</v>
      </c>
      <c r="H132" s="19">
        <f t="shared" si="18"/>
        <v>45000</v>
      </c>
      <c r="I132" s="19">
        <f t="shared" si="18"/>
        <v>45000</v>
      </c>
    </row>
    <row r="133" spans="1:9" ht="15.75">
      <c r="A133" s="15">
        <v>121</v>
      </c>
      <c r="B133" s="16" t="s">
        <v>134</v>
      </c>
      <c r="C133" s="17" t="s">
        <v>24</v>
      </c>
      <c r="D133" s="17" t="s">
        <v>135</v>
      </c>
      <c r="E133" s="17"/>
      <c r="F133" s="17"/>
      <c r="G133" s="19">
        <f t="shared" si="18"/>
        <v>67000</v>
      </c>
      <c r="H133" s="19">
        <f t="shared" si="18"/>
        <v>45000</v>
      </c>
      <c r="I133" s="19">
        <f t="shared" si="18"/>
        <v>45000</v>
      </c>
    </row>
    <row r="134" spans="1:9" ht="31.5">
      <c r="A134" s="15">
        <v>122</v>
      </c>
      <c r="B134" s="16" t="s">
        <v>86</v>
      </c>
      <c r="C134" s="17" t="s">
        <v>24</v>
      </c>
      <c r="D134" s="17" t="s">
        <v>135</v>
      </c>
      <c r="E134" s="17" t="s">
        <v>80</v>
      </c>
      <c r="F134" s="17"/>
      <c r="G134" s="19">
        <f t="shared" si="18"/>
        <v>67000</v>
      </c>
      <c r="H134" s="19">
        <f t="shared" si="18"/>
        <v>45000</v>
      </c>
      <c r="I134" s="19">
        <f t="shared" si="18"/>
        <v>45000</v>
      </c>
    </row>
    <row r="135" spans="1:9" ht="31.5">
      <c r="A135" s="15">
        <v>123</v>
      </c>
      <c r="B135" s="16" t="s">
        <v>136</v>
      </c>
      <c r="C135" s="17" t="s">
        <v>24</v>
      </c>
      <c r="D135" s="17" t="s">
        <v>135</v>
      </c>
      <c r="E135" s="17" t="s">
        <v>137</v>
      </c>
      <c r="F135" s="17"/>
      <c r="G135" s="19">
        <f t="shared" si="18"/>
        <v>67000</v>
      </c>
      <c r="H135" s="19">
        <f t="shared" si="18"/>
        <v>45000</v>
      </c>
      <c r="I135" s="19">
        <f t="shared" si="18"/>
        <v>45000</v>
      </c>
    </row>
    <row r="136" spans="1:9" ht="78.75">
      <c r="A136" s="15">
        <v>124</v>
      </c>
      <c r="B136" s="16" t="s">
        <v>138</v>
      </c>
      <c r="C136" s="17" t="s">
        <v>24</v>
      </c>
      <c r="D136" s="17" t="s">
        <v>135</v>
      </c>
      <c r="E136" s="17" t="s">
        <v>139</v>
      </c>
      <c r="F136" s="17"/>
      <c r="G136" s="19">
        <f t="shared" si="18"/>
        <v>67000</v>
      </c>
      <c r="H136" s="19">
        <f t="shared" si="18"/>
        <v>45000</v>
      </c>
      <c r="I136" s="19">
        <f t="shared" si="18"/>
        <v>45000</v>
      </c>
    </row>
    <row r="137" spans="1:9" ht="47.25">
      <c r="A137" s="15">
        <v>125</v>
      </c>
      <c r="B137" s="16" t="s">
        <v>43</v>
      </c>
      <c r="C137" s="17" t="s">
        <v>24</v>
      </c>
      <c r="D137" s="17" t="s">
        <v>135</v>
      </c>
      <c r="E137" s="17" t="s">
        <v>139</v>
      </c>
      <c r="F137" s="17" t="s">
        <v>44</v>
      </c>
      <c r="G137" s="19">
        <f t="shared" si="18"/>
        <v>67000</v>
      </c>
      <c r="H137" s="19">
        <f t="shared" si="18"/>
        <v>45000</v>
      </c>
      <c r="I137" s="19">
        <f t="shared" si="18"/>
        <v>45000</v>
      </c>
    </row>
    <row r="138" spans="1:9" ht="47.25">
      <c r="A138" s="15">
        <v>126</v>
      </c>
      <c r="B138" s="16" t="s">
        <v>45</v>
      </c>
      <c r="C138" s="17" t="s">
        <v>24</v>
      </c>
      <c r="D138" s="17" t="s">
        <v>135</v>
      </c>
      <c r="E138" s="17" t="s">
        <v>139</v>
      </c>
      <c r="F138" s="17" t="s">
        <v>46</v>
      </c>
      <c r="G138" s="21">
        <f>60000+7000</f>
        <v>67000</v>
      </c>
      <c r="H138" s="19">
        <v>45000</v>
      </c>
      <c r="I138" s="19">
        <v>45000</v>
      </c>
    </row>
    <row r="139" spans="1:9" ht="15.75">
      <c r="A139" s="15">
        <v>127</v>
      </c>
      <c r="B139" s="16" t="s">
        <v>140</v>
      </c>
      <c r="C139" s="17" t="s">
        <v>24</v>
      </c>
      <c r="D139" s="17" t="s">
        <v>141</v>
      </c>
      <c r="E139" s="17"/>
      <c r="F139" s="17"/>
      <c r="G139" s="19">
        <f aca="true" t="shared" si="19" ref="G139:I144">SUM(G140)</f>
        <v>12000</v>
      </c>
      <c r="H139" s="19">
        <f t="shared" si="19"/>
        <v>12000</v>
      </c>
      <c r="I139" s="19">
        <f t="shared" si="19"/>
        <v>12000</v>
      </c>
    </row>
    <row r="140" spans="1:9" ht="15.75">
      <c r="A140" s="15">
        <v>128</v>
      </c>
      <c r="B140" s="16" t="s">
        <v>142</v>
      </c>
      <c r="C140" s="17" t="s">
        <v>24</v>
      </c>
      <c r="D140" s="17" t="s">
        <v>143</v>
      </c>
      <c r="E140" s="17"/>
      <c r="F140" s="17"/>
      <c r="G140" s="19">
        <f t="shared" si="19"/>
        <v>12000</v>
      </c>
      <c r="H140" s="19">
        <f t="shared" si="19"/>
        <v>12000</v>
      </c>
      <c r="I140" s="19">
        <f t="shared" si="19"/>
        <v>12000</v>
      </c>
    </row>
    <row r="141" spans="1:9" ht="31.5">
      <c r="A141" s="15">
        <v>129</v>
      </c>
      <c r="B141" s="16" t="s">
        <v>86</v>
      </c>
      <c r="C141" s="17" t="s">
        <v>24</v>
      </c>
      <c r="D141" s="17" t="s">
        <v>143</v>
      </c>
      <c r="E141" s="17" t="s">
        <v>80</v>
      </c>
      <c r="F141" s="17"/>
      <c r="G141" s="19">
        <f t="shared" si="19"/>
        <v>12000</v>
      </c>
      <c r="H141" s="19">
        <f t="shared" si="19"/>
        <v>12000</v>
      </c>
      <c r="I141" s="19">
        <f t="shared" si="19"/>
        <v>12000</v>
      </c>
    </row>
    <row r="142" spans="1:9" ht="31.5">
      <c r="A142" s="15">
        <v>130</v>
      </c>
      <c r="B142" s="16" t="s">
        <v>144</v>
      </c>
      <c r="C142" s="17" t="s">
        <v>24</v>
      </c>
      <c r="D142" s="17" t="s">
        <v>143</v>
      </c>
      <c r="E142" s="17" t="s">
        <v>137</v>
      </c>
      <c r="F142" s="17"/>
      <c r="G142" s="19">
        <f t="shared" si="19"/>
        <v>12000</v>
      </c>
      <c r="H142" s="19">
        <f t="shared" si="19"/>
        <v>12000</v>
      </c>
      <c r="I142" s="19">
        <f t="shared" si="19"/>
        <v>12000</v>
      </c>
    </row>
    <row r="143" spans="1:9" ht="78.75">
      <c r="A143" s="15">
        <v>131</v>
      </c>
      <c r="B143" s="16" t="s">
        <v>145</v>
      </c>
      <c r="C143" s="17" t="s">
        <v>24</v>
      </c>
      <c r="D143" s="17" t="s">
        <v>143</v>
      </c>
      <c r="E143" s="17" t="s">
        <v>146</v>
      </c>
      <c r="F143" s="17"/>
      <c r="G143" s="19">
        <f t="shared" si="19"/>
        <v>12000</v>
      </c>
      <c r="H143" s="19">
        <f t="shared" si="19"/>
        <v>12000</v>
      </c>
      <c r="I143" s="19">
        <f t="shared" si="19"/>
        <v>12000</v>
      </c>
    </row>
    <row r="144" spans="1:9" ht="36.75" customHeight="1">
      <c r="A144" s="15">
        <v>132</v>
      </c>
      <c r="B144" s="16" t="s">
        <v>147</v>
      </c>
      <c r="C144" s="17" t="s">
        <v>24</v>
      </c>
      <c r="D144" s="17" t="s">
        <v>143</v>
      </c>
      <c r="E144" s="17" t="s">
        <v>146</v>
      </c>
      <c r="F144" s="17" t="s">
        <v>148</v>
      </c>
      <c r="G144" s="19">
        <f t="shared" si="19"/>
        <v>12000</v>
      </c>
      <c r="H144" s="19">
        <f t="shared" si="19"/>
        <v>12000</v>
      </c>
      <c r="I144" s="19">
        <f t="shared" si="19"/>
        <v>12000</v>
      </c>
    </row>
    <row r="145" spans="1:9" ht="49.5" customHeight="1">
      <c r="A145" s="15">
        <v>133</v>
      </c>
      <c r="B145" s="16" t="s">
        <v>149</v>
      </c>
      <c r="C145" s="17" t="s">
        <v>24</v>
      </c>
      <c r="D145" s="17" t="s">
        <v>143</v>
      </c>
      <c r="E145" s="17" t="s">
        <v>146</v>
      </c>
      <c r="F145" s="17" t="s">
        <v>150</v>
      </c>
      <c r="G145" s="19">
        <v>12000</v>
      </c>
      <c r="H145" s="19">
        <v>12000</v>
      </c>
      <c r="I145" s="19">
        <v>12000</v>
      </c>
    </row>
    <row r="146" spans="1:9" ht="39" customHeight="1">
      <c r="A146" s="25">
        <v>134</v>
      </c>
      <c r="B146" s="16" t="s">
        <v>151</v>
      </c>
      <c r="C146" s="17" t="s">
        <v>24</v>
      </c>
      <c r="D146" s="17" t="s">
        <v>152</v>
      </c>
      <c r="E146" s="17"/>
      <c r="F146" s="17"/>
      <c r="G146" s="19">
        <f aca="true" t="shared" si="20" ref="G146:G151">SUM(G147)</f>
        <v>3000</v>
      </c>
      <c r="H146" s="19">
        <v>0</v>
      </c>
      <c r="I146" s="19">
        <v>0</v>
      </c>
    </row>
    <row r="147" spans="1:9" ht="33.75" customHeight="1">
      <c r="A147" s="25">
        <v>135</v>
      </c>
      <c r="B147" s="16" t="s">
        <v>153</v>
      </c>
      <c r="C147" s="17" t="s">
        <v>24</v>
      </c>
      <c r="D147" s="17" t="s">
        <v>154</v>
      </c>
      <c r="E147" s="17"/>
      <c r="F147" s="17"/>
      <c r="G147" s="19">
        <f t="shared" si="20"/>
        <v>3000</v>
      </c>
      <c r="H147" s="19">
        <v>0</v>
      </c>
      <c r="I147" s="19">
        <v>0</v>
      </c>
    </row>
    <row r="148" spans="1:9" ht="42" customHeight="1">
      <c r="A148" s="25">
        <v>136</v>
      </c>
      <c r="B148" s="16" t="s">
        <v>29</v>
      </c>
      <c r="C148" s="17" t="s">
        <v>24</v>
      </c>
      <c r="D148" s="17" t="s">
        <v>154</v>
      </c>
      <c r="E148" s="17" t="s">
        <v>30</v>
      </c>
      <c r="F148" s="17"/>
      <c r="G148" s="19">
        <f t="shared" si="20"/>
        <v>3000</v>
      </c>
      <c r="H148" s="19">
        <v>0</v>
      </c>
      <c r="I148" s="19">
        <v>0</v>
      </c>
    </row>
    <row r="149" spans="1:9" ht="38.25" customHeight="1">
      <c r="A149" s="25">
        <v>137</v>
      </c>
      <c r="B149" s="16" t="s">
        <v>155</v>
      </c>
      <c r="C149" s="17" t="s">
        <v>24</v>
      </c>
      <c r="D149" s="17" t="s">
        <v>154</v>
      </c>
      <c r="E149" s="17" t="s">
        <v>156</v>
      </c>
      <c r="F149" s="17"/>
      <c r="G149" s="19">
        <f t="shared" si="20"/>
        <v>3000</v>
      </c>
      <c r="H149" s="19">
        <v>0</v>
      </c>
      <c r="I149" s="19">
        <v>0</v>
      </c>
    </row>
    <row r="150" spans="1:9" ht="54.75" customHeight="1">
      <c r="A150" s="15">
        <v>138</v>
      </c>
      <c r="B150" s="16" t="s">
        <v>157</v>
      </c>
      <c r="C150" s="17" t="s">
        <v>24</v>
      </c>
      <c r="D150" s="17" t="s">
        <v>154</v>
      </c>
      <c r="E150" s="17" t="s">
        <v>158</v>
      </c>
      <c r="F150" s="17"/>
      <c r="G150" s="21">
        <f t="shared" si="20"/>
        <v>3000</v>
      </c>
      <c r="H150" s="21">
        <f>SUM(H151)</f>
        <v>0</v>
      </c>
      <c r="I150" s="21">
        <f>SUM(I151)</f>
        <v>0</v>
      </c>
    </row>
    <row r="151" spans="1:9" ht="43.5" customHeight="1">
      <c r="A151" s="15">
        <v>139</v>
      </c>
      <c r="B151" s="16" t="s">
        <v>159</v>
      </c>
      <c r="C151" s="17" t="s">
        <v>24</v>
      </c>
      <c r="D151" s="17" t="s">
        <v>154</v>
      </c>
      <c r="E151" s="17" t="s">
        <v>158</v>
      </c>
      <c r="F151" s="17" t="s">
        <v>160</v>
      </c>
      <c r="G151" s="21">
        <f t="shared" si="20"/>
        <v>3000</v>
      </c>
      <c r="H151" s="21">
        <v>0</v>
      </c>
      <c r="I151" s="21">
        <v>0</v>
      </c>
    </row>
    <row r="152" spans="1:9" ht="32.25" customHeight="1">
      <c r="A152" s="15">
        <v>140</v>
      </c>
      <c r="B152" s="16" t="s">
        <v>161</v>
      </c>
      <c r="C152" s="17" t="s">
        <v>24</v>
      </c>
      <c r="D152" s="17" t="s">
        <v>154</v>
      </c>
      <c r="E152" s="17" t="s">
        <v>158</v>
      </c>
      <c r="F152" s="17" t="s">
        <v>162</v>
      </c>
      <c r="G152" s="21">
        <v>3000</v>
      </c>
      <c r="H152" s="21">
        <v>0</v>
      </c>
      <c r="I152" s="21">
        <v>0</v>
      </c>
    </row>
    <row r="153" spans="1:9" ht="77.25" customHeight="1">
      <c r="A153" s="15">
        <v>141</v>
      </c>
      <c r="B153" s="16" t="s">
        <v>163</v>
      </c>
      <c r="C153" s="17" t="s">
        <v>24</v>
      </c>
      <c r="D153" s="17" t="s">
        <v>164</v>
      </c>
      <c r="E153" s="17"/>
      <c r="F153" s="17"/>
      <c r="G153" s="21">
        <f aca="true" t="shared" si="21" ref="G153:I158">SUM(G154)</f>
        <v>258491</v>
      </c>
      <c r="H153" s="21">
        <f t="shared" si="21"/>
        <v>258491</v>
      </c>
      <c r="I153" s="21">
        <f t="shared" si="21"/>
        <v>258491</v>
      </c>
    </row>
    <row r="154" spans="1:9" ht="31.5">
      <c r="A154" s="15">
        <v>142</v>
      </c>
      <c r="B154" s="16" t="s">
        <v>165</v>
      </c>
      <c r="C154" s="17" t="s">
        <v>24</v>
      </c>
      <c r="D154" s="17" t="s">
        <v>166</v>
      </c>
      <c r="E154" s="17"/>
      <c r="F154" s="17"/>
      <c r="G154" s="19">
        <f t="shared" si="21"/>
        <v>258491</v>
      </c>
      <c r="H154" s="19">
        <f t="shared" si="21"/>
        <v>258491</v>
      </c>
      <c r="I154" s="19">
        <f t="shared" si="21"/>
        <v>258491</v>
      </c>
    </row>
    <row r="155" spans="1:9" ht="39" customHeight="1">
      <c r="A155" s="15">
        <v>143</v>
      </c>
      <c r="B155" s="16" t="s">
        <v>86</v>
      </c>
      <c r="C155" s="17" t="s">
        <v>24</v>
      </c>
      <c r="D155" s="17" t="s">
        <v>166</v>
      </c>
      <c r="E155" s="17" t="s">
        <v>80</v>
      </c>
      <c r="F155" s="17"/>
      <c r="G155" s="19">
        <f t="shared" si="21"/>
        <v>258491</v>
      </c>
      <c r="H155" s="19">
        <f t="shared" si="21"/>
        <v>258491</v>
      </c>
      <c r="I155" s="19">
        <f t="shared" si="21"/>
        <v>258491</v>
      </c>
    </row>
    <row r="156" spans="1:9" ht="47.25">
      <c r="A156" s="15">
        <v>144</v>
      </c>
      <c r="B156" s="16" t="s">
        <v>167</v>
      </c>
      <c r="C156" s="17" t="s">
        <v>24</v>
      </c>
      <c r="D156" s="17" t="s">
        <v>166</v>
      </c>
      <c r="E156" s="17" t="s">
        <v>113</v>
      </c>
      <c r="F156" s="17"/>
      <c r="G156" s="19">
        <f t="shared" si="21"/>
        <v>258491</v>
      </c>
      <c r="H156" s="19">
        <f t="shared" si="21"/>
        <v>258491</v>
      </c>
      <c r="I156" s="19">
        <f t="shared" si="21"/>
        <v>258491</v>
      </c>
    </row>
    <row r="157" spans="1:9" ht="189" customHeight="1">
      <c r="A157" s="15">
        <v>145</v>
      </c>
      <c r="B157" s="24" t="s">
        <v>168</v>
      </c>
      <c r="C157" s="17" t="s">
        <v>24</v>
      </c>
      <c r="D157" s="17" t="s">
        <v>166</v>
      </c>
      <c r="E157" s="17" t="s">
        <v>169</v>
      </c>
      <c r="F157" s="17"/>
      <c r="G157" s="19">
        <f t="shared" si="21"/>
        <v>258491</v>
      </c>
      <c r="H157" s="19">
        <f t="shared" si="21"/>
        <v>258491</v>
      </c>
      <c r="I157" s="19">
        <f t="shared" si="21"/>
        <v>258491</v>
      </c>
    </row>
    <row r="158" spans="1:9" ht="15.75">
      <c r="A158" s="15">
        <v>146</v>
      </c>
      <c r="B158" s="16" t="s">
        <v>170</v>
      </c>
      <c r="C158" s="17" t="s">
        <v>24</v>
      </c>
      <c r="D158" s="17" t="s">
        <v>166</v>
      </c>
      <c r="E158" s="17" t="s">
        <v>169</v>
      </c>
      <c r="F158" s="17" t="s">
        <v>117</v>
      </c>
      <c r="G158" s="19">
        <f t="shared" si="21"/>
        <v>258491</v>
      </c>
      <c r="H158" s="19">
        <f t="shared" si="21"/>
        <v>258491</v>
      </c>
      <c r="I158" s="19">
        <f t="shared" si="21"/>
        <v>258491</v>
      </c>
    </row>
    <row r="159" spans="1:9" ht="15.75">
      <c r="A159" s="15">
        <v>147</v>
      </c>
      <c r="B159" s="16" t="s">
        <v>171</v>
      </c>
      <c r="C159" s="17" t="s">
        <v>24</v>
      </c>
      <c r="D159" s="17" t="s">
        <v>166</v>
      </c>
      <c r="E159" s="17" t="s">
        <v>169</v>
      </c>
      <c r="F159" s="17" t="s">
        <v>172</v>
      </c>
      <c r="G159" s="19">
        <v>258491</v>
      </c>
      <c r="H159" s="19">
        <v>258491</v>
      </c>
      <c r="I159" s="19">
        <v>258491</v>
      </c>
    </row>
    <row r="160" spans="1:9" ht="15.75">
      <c r="A160" s="15">
        <v>148</v>
      </c>
      <c r="B160" s="29" t="s">
        <v>173</v>
      </c>
      <c r="C160" s="30"/>
      <c r="D160" s="30"/>
      <c r="E160" s="30"/>
      <c r="F160" s="30"/>
      <c r="G160" s="31">
        <v>0</v>
      </c>
      <c r="H160" s="31">
        <v>107065</v>
      </c>
      <c r="I160" s="31">
        <v>214926</v>
      </c>
    </row>
    <row r="161" spans="1:9" ht="15.75">
      <c r="A161" s="32"/>
      <c r="B161" s="33" t="s">
        <v>174</v>
      </c>
      <c r="C161" s="34"/>
      <c r="D161" s="34"/>
      <c r="E161" s="34"/>
      <c r="F161" s="34"/>
      <c r="G161" s="35">
        <f>SUM(G12+G49+G58+G76+G109+G132+G139+G153+G160)+G146</f>
        <v>7530620.510000001</v>
      </c>
      <c r="H161" s="35">
        <f>SUM(H12+H49+H58+H76+H109+H132+H139+H153+H160)</f>
        <v>5244609</v>
      </c>
      <c r="I161" s="35">
        <f>SUM(I12+I49+I58+I76+I109+I132+I139+I153+I160)</f>
        <v>5271259</v>
      </c>
    </row>
    <row r="162" ht="15.75">
      <c r="A162" s="36"/>
    </row>
    <row r="163" ht="15.75">
      <c r="A163" s="36"/>
    </row>
    <row r="164" spans="1:9" ht="15.75">
      <c r="A164" s="36"/>
      <c r="G164" s="37"/>
      <c r="H164" s="37"/>
      <c r="I164" s="37"/>
    </row>
    <row r="165" spans="1:9" ht="15.75">
      <c r="A165" s="36"/>
      <c r="G165" s="37"/>
      <c r="H165" s="37"/>
      <c r="I165" s="37"/>
    </row>
    <row r="166" spans="1:10" ht="15.75">
      <c r="A166" s="36"/>
      <c r="G166" s="37"/>
      <c r="H166" s="37"/>
      <c r="I166" s="37"/>
      <c r="J166" s="38"/>
    </row>
    <row r="167" ht="15.75">
      <c r="A167" s="36"/>
    </row>
    <row r="168" ht="15.75" customHeight="1"/>
  </sheetData>
  <sheetProtection selectLockedCells="1" selectUnlockedCells="1"/>
  <mergeCells count="15">
    <mergeCell ref="E1:F1"/>
    <mergeCell ref="E2:F2"/>
    <mergeCell ref="E3:F3"/>
    <mergeCell ref="A5:I5"/>
    <mergeCell ref="A6:I6"/>
    <mergeCell ref="B7:C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25" right="0.25" top="0.75" bottom="0.75" header="0.3" footer="0.3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User</cp:lastModifiedBy>
  <cp:lastPrinted>2021-03-05T01:29:03Z</cp:lastPrinted>
  <dcterms:created xsi:type="dcterms:W3CDTF">2019-11-14T01:34:02Z</dcterms:created>
  <dcterms:modified xsi:type="dcterms:W3CDTF">2021-09-21T04:18:20Z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1049-11.2.0.10265</vt:lpwstr>
  </property>
  <property fmtid="{D5CDD505-2E9C-101B-9397-08002B2CF9AE}" pid="4" name="I">
    <vt:lpwstr>6F20C68216824291BB8FE741B1B7F850</vt:lpwstr>
  </property>
</Properties>
</file>