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845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расходов'!$J$158</definedName>
  </definedNames>
  <calcPr fullCalcOnLoad="1"/>
</workbook>
</file>

<file path=xl/sharedStrings.xml><?xml version="1.0" encoding="utf-8"?>
<sst xmlns="http://schemas.openxmlformats.org/spreadsheetml/2006/main" count="710" uniqueCount="188">
  <si>
    <t>Приложение 3</t>
  </si>
  <si>
    <t>к решению Жерлыкского Совета депутатов</t>
  </si>
  <si>
    <t>Распределение расходов бюджета Жерлыкского сельсовета по разделам, подразделам, целевым статьям, видам расходов бюджетной классификации расходов бюджетов Росссийской Федерации за 2020 год</t>
  </si>
  <si>
    <t>(рублей)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</si>
  <si>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</si>
  <si>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</si>
  <si>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</si>
  <si>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 подраздел</t>
  </si>
  <si>
    <t>Целевая статья расходов</t>
  </si>
  <si>
    <t>Вид расходов</t>
  </si>
  <si>
    <t>Утвержденный план на 2020 год</t>
  </si>
  <si>
    <t>Уточненный план на 2020 год</t>
  </si>
  <si>
    <t>Исполнено за 2020 год</t>
  </si>
  <si>
    <t>Процент исполнения к уточненному плану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</si>
  <si>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</si>
  <si>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</si>
  <si>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</si>
  <si>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</si>
  <si>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</si>
  <si>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</si>
  <si>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</si>
  <si>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</si>
  <si>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</si>
  <si>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ОБЩЕГОСУДАРСТВЕННЫЕ ВОПРОСЫ</t>
  </si>
  <si>
    <t>812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</si>
  <si>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</si>
  <si>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</si>
  <si>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</si>
  <si>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</si>
  <si>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</si>
  <si>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</si>
  <si>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</si>
  <si>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Глава муниципального образования в рамках непрограммных расходов сельсовета</t>
  </si>
  <si>
    <t>1920000200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</si>
  <si>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</si>
  <si>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</si>
  <si>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</si>
  <si>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</si>
  <si>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</si>
  <si>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</si>
  <si>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</si>
  <si>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</si>
  <si>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</si>
  <si>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</si>
  <si>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</si>
  <si>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</si>
  <si>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</si>
  <si>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1920010490</t>
  </si>
  <si>
    <t xml:space="preserve">Обеспечение проведения выборов и референдумов </t>
  </si>
  <si>
    <t>0107</t>
  </si>
  <si>
    <t>Обеспечение проведения выборов и референдумов в рамках непрограммных расходов сельсовета</t>
  </si>
  <si>
    <t>1950000000</t>
  </si>
  <si>
    <t xml:space="preserve"> 1950000500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</si>
  <si>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</si>
  <si>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</si>
  <si>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</si>
  <si>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</si>
  <si>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</si>
  <si>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0111</t>
  </si>
  <si>
    <t>Резервные фонды в рамках непрограммных расходов сельсовета</t>
  </si>
  <si>
    <t>1930000000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</si>
  <si>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</si>
  <si>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</si>
  <si>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Резервные средства</t>
  </si>
  <si>
    <t>870</t>
  </si>
  <si>
    <t>Другие общегосударственные вопросы</t>
  </si>
  <si>
    <t>0113</t>
  </si>
  <si>
    <t>Прочие мероприятия в рамках непрограммных расходов сельсовета</t>
  </si>
  <si>
    <t>1940000000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</si>
  <si>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</si>
  <si>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</si>
  <si>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Уплата налогов, сборов и иных платежей</t>
  </si>
  <si>
    <t>850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</si>
  <si>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</t>
  </si>
  <si>
    <t>1940000400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</si>
  <si>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</si>
  <si>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</si>
  <si>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</si>
  <si>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</si>
  <si>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</si>
  <si>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</si>
  <si>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</si>
  <si>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</si>
  <si>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</si>
  <si>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</si>
  <si>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</si>
  <si>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</si>
  <si>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r>
      <t>Муниципальная программа «Социально-экономическое развитие Жерлыкского сельсовета Минусинского района</t>
    </r>
    <r>
      <rPr>
        <sz val="12"/>
        <rFont val="Arial"/>
        <family val="2"/>
      </rPr>
      <t>»</t>
    </r>
  </si>
  <si>
    <t>1500000000</t>
  </si>
  <si>
    <t>Подпрограмма "Обеспечение первичных мер пожарной безопасности населения"</t>
  </si>
  <si>
    <t>1510000000</t>
  </si>
  <si>
    <r>
      <rPr>
        <sz val="12"/>
        <rFont val="Times New Roman"/>
        <family val="1"/>
      </rPr>
      <t>Мероприятия по предупреждению возникновения и ликвидации пожаров населённых пунктов. Обеспечение первичных мер пожарной безопасности населения,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района»</t>
    </r>
  </si>
  <si>
    <t>1510088520</t>
  </si>
  <si>
    <t>Расходы за счет средств резервного фонда администрации Минусинского района в рамках непрограммных расходов сельсовета</t>
  </si>
  <si>
    <t>1930000300</t>
  </si>
  <si>
    <t>Обеспечение пожарной безопасности</t>
  </si>
  <si>
    <t>0310</t>
  </si>
  <si>
    <r>
      <rPr>
        <sz val="12"/>
        <rFont val="Times New Roman"/>
        <family val="1"/>
      </rPr>
      <t>Муниципальная программа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2"/>
      </rPr>
      <t>»</t>
    </r>
  </si>
  <si>
    <t>Подпрограмма "Обеспечение первичных мер пожарной безопасности населения".</t>
  </si>
  <si>
    <r>
      <rPr>
        <sz val="12"/>
        <rFont val="Times New Roman"/>
        <family val="1"/>
      </rPr>
      <t>Расходы на обеспечение первичных мер пожарной безопасности в рамках подпрограммы "Обеспечение первичных мер пожарной безопасности населения"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2"/>
      </rPr>
      <t>»</t>
    </r>
  </si>
  <si>
    <t>15100S4120</t>
  </si>
  <si>
    <t>НАЦИОНАЛЬНАЯ ЭКОНОМИКА</t>
  </si>
  <si>
    <t>0400</t>
  </si>
  <si>
    <t>Водное хозяйство</t>
  </si>
  <si>
    <t>0406</t>
  </si>
  <si>
    <r>
      <rPr>
        <sz val="12"/>
        <rFont val="Times New Roman"/>
        <family val="1"/>
      </rPr>
      <t>Расходы связанные с эксплуатацией гидротехнических сооружений и обеспечением безопасности гидротехнических сооружений за счет средств бюджета сельсовета. Обеспечение первичных мер пожарной безопасности населения,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2"/>
      </rPr>
      <t>»</t>
    </r>
  </si>
  <si>
    <t>1510088560</t>
  </si>
  <si>
    <t>Дорожное хозяйство (дорожные фонды)</t>
  </si>
  <si>
    <t>0409</t>
  </si>
  <si>
    <t>Подпрограмма "Благоустройство и поддержка жилищно-коммунального хозяйства".</t>
  </si>
  <si>
    <t>1520000000</t>
  </si>
  <si>
    <r>
      <rPr>
        <sz val="12"/>
        <rFont val="Times New Roman"/>
        <family val="1"/>
      </rPr>
  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2"/>
      </rPr>
      <t>»</t>
    </r>
  </si>
  <si>
    <t>1520088660</t>
  </si>
  <si>
    <t>Субсидия на содержание автомобильных дорог общего пользования местного значения заа счет средств дорожного движения фонда Красноярского края</t>
  </si>
  <si>
    <t>15200S5080</t>
  </si>
  <si>
    <r>
      <rPr>
        <sz val="12"/>
        <rFont val="Times New Roman"/>
        <family val="1"/>
      </rPr>
  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2"/>
      </rPr>
      <t>»</t>
    </r>
  </si>
  <si>
    <t>15200S5090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</si>
  <si>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</t>
  </si>
  <si>
    <t>152R310601</t>
  </si>
  <si>
    <t>Программа "Обустройство участков уличной дорожной сети, прилегающих к территории образовательных организаций на территории муниципального образования"</t>
  </si>
  <si>
    <t>1700000000</t>
  </si>
  <si>
    <t>Подпрограмма "Обустройство участков уличной дорожной сети, прилегающих к территории образовательных организаций на территории муниципального образования"</t>
  </si>
  <si>
    <t>1710000000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</si>
  <si>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движения. Муниципальная программа "Обустройство участков уличной дорожной сети, прилегающих к территории образовательных организаций на территории муниципального образования"</t>
  </si>
  <si>
    <t>171R374270</t>
  </si>
  <si>
    <t>Управление муниципальными финансами сельсовета</t>
  </si>
  <si>
    <t>0412</t>
  </si>
  <si>
    <t>1540000000</t>
  </si>
  <si>
    <t>Выполнение кадастровых работ по образованию земельных участков из земель государственной (муниципальной) собственности</t>
  </si>
  <si>
    <t>1540088910</t>
  </si>
  <si>
    <t>ЖИЛИЩНО-КОММУНАЛЬНОЕ ХОЗЯЙСТВО</t>
  </si>
  <si>
    <t>0500</t>
  </si>
  <si>
    <t>Коммунальное хозяйство</t>
  </si>
  <si>
    <t>0502</t>
  </si>
  <si>
    <r>
      <rPr>
        <sz val="12"/>
        <rFont val="Times New Roman"/>
        <family val="1"/>
      </rPr>
      <t>Оказание ритуальных услуг.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2"/>
      </rPr>
      <t>»</t>
    </r>
  </si>
  <si>
    <t>1520088640</t>
  </si>
  <si>
    <t>Благоустройство</t>
  </si>
  <si>
    <t>0503</t>
  </si>
  <si>
    <r>
      <rPr>
        <sz val="12"/>
        <rFont val="Times New Roman"/>
        <family val="1"/>
      </rPr>
  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Уличное освещение.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2"/>
      </rPr>
      <t>»</t>
    </r>
  </si>
  <si>
    <t>1520010490</t>
  </si>
  <si>
    <t>Расходы на выплаты персоналу казенных учреждений</t>
  </si>
  <si>
    <t>110</t>
  </si>
  <si>
    <r>
      <rPr>
        <sz val="12"/>
        <rFont val="Times New Roman"/>
        <family val="1"/>
      </rPr>
      <t>Уличное освещение.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2"/>
      </rPr>
      <t>»</t>
    </r>
  </si>
  <si>
    <t>1520088610</t>
  </si>
  <si>
    <r>
      <rPr>
        <sz val="12"/>
        <rFont val="Times New Roman"/>
        <family val="1"/>
      </rPr>
      <t>Прочие мероприятия в области благоустройства.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2"/>
      </rPr>
      <t>»</t>
    </r>
  </si>
  <si>
    <t>1520088630</t>
  </si>
  <si>
    <t>Содержание мест захоронения.Благоустройство и поддержка жилищно-коммунального хозяйства, муниципальной программы "Социально-экономическое развитие Жерлыкского сельсовета Минусинского района"</t>
  </si>
  <si>
    <t>1520088650</t>
  </si>
  <si>
    <t>Расходы на реализацию мероприсятий по поддержке местных инициатив.Благоустройство и поддержка жилищно-коммунального хозяйства,муниципальной программы "Социально-экономическое развитие сельсовета "</t>
  </si>
  <si>
    <t>15200S6410</t>
  </si>
  <si>
    <t>Расходы на реализацию мероприятий по поддержке местных инициатив за счет поступлений от юридических лиц Благоустройство и поддержка жилищно-коммунального хозяйства, муниципальной программы "Социально-экономическое развитие Жерлыкского сельсовета Минусинского района "</t>
  </si>
  <si>
    <t>15202S6410</t>
  </si>
  <si>
    <t>Расходы на реализацию мероприятий по поддержке местных инициатив за счет средств граждан. Благоустройство и поддержка жилищно-коммунального хозяйства, муниципальной программы "Социально-экономическое развитие сельсовета"</t>
  </si>
  <si>
    <t>15203S6410</t>
  </si>
  <si>
    <t>КУЛЬТУРА, КИНЕМАТОГРАФИЯ</t>
  </si>
  <si>
    <t>0800</t>
  </si>
  <si>
    <t>Культура</t>
  </si>
  <si>
    <t>0801</t>
  </si>
  <si>
    <t>Подпрограмма "Развитие культуры в сельских поселениях Жерлыкского сельсовета Минусинского района"</t>
  </si>
  <si>
    <t>1530000000</t>
  </si>
  <si>
    <t>Расходы за счет иных МБТ за содействие развитию налогового потенциала. Поддержка и развитие социальной сферы,муниципальной программы "Социально-экономическое развитие Жерлыкского сельсовета Минусинского района "</t>
  </si>
  <si>
    <r>
      <t>Развитие культурно-досуговой и творческой деятельности. Развитие культуры в сельских поселениях Жерлыкского сельсовета,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2"/>
      </rPr>
      <t>»</t>
    </r>
  </si>
  <si>
    <t>1530088830</t>
  </si>
  <si>
    <t>СОЦИАЛЬНАЯ ПОЛИТИКА</t>
  </si>
  <si>
    <t>1000</t>
  </si>
  <si>
    <t>Пенсионное обеспечение</t>
  </si>
  <si>
    <t>1001</t>
  </si>
  <si>
    <t>Подпрограмма "Развитие культуры на территории поселения".</t>
  </si>
  <si>
    <r>
      <t>Доплата к муниципальным пенсиям. Развитие культуры в сельских поселениях Жерлыкского сельсовета,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2"/>
      </rPr>
      <t>»</t>
    </r>
  </si>
  <si>
    <t>1530082210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</si>
  <si>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</si>
  <si>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</si>
  <si>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</si>
  <si>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</si>
  <si>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</si>
  <si>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</si>
  <si>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</si>
  <si>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</si>
  <si>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Подпрограмма "Управление муниципальными финансами  сельсовета"</t>
  </si>
  <si>
    <r>
  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 Управление муниципальными финансами Жерлыкского сельсовета,муниципальной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2"/>
      </rPr>
      <t>»</t>
    </r>
  </si>
  <si>
    <t>1540086210</t>
  </si>
  <si>
    <t>Межбюджетные трансферты</t>
  </si>
  <si>
    <t>500</t>
  </si>
  <si>
    <t>Иные межбюджетные трансферты</t>
  </si>
  <si>
    <t>540</t>
  </si>
  <si>
    <t>Условно утвержденные расходы</t>
  </si>
  <si>
    <t>ВСЕГО:</t>
  </si>
  <si>
    <t>от 21.05.2021 №25-рс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</si>
</sst>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.##000"/>
    <numFmt numFmtId="181" formatCode="#,000"/>
    <numFmt numFmtId="182" formatCode="?"/>
    <numFmt numFmtId="183" formatCode="000000"/>
    <numFmt numFmtId="184" formatCode="#,##0.0"/>
  </numFmts>
  <fonts count="31"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.2"/>
      <color indexed="12"/>
      <name val="Arial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u val="single"/>
      <sz val="8.2"/>
      <color indexed="36"/>
      <name val="Arial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3" fillId="7" borderId="1" applyNumberFormat="0" applyAlignment="0" applyProtection="0"/>
    <xf numFmtId="0" fontId="18" fillId="20" borderId="2" applyNumberFormat="0" applyAlignment="0" applyProtection="0"/>
    <xf numFmtId="0" fontId="25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1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26" fillId="23" borderId="8" applyNumberFormat="0" applyAlignment="0" applyProtection="0"/>
    <xf numFmtId="9" fontId="0" fillId="0" borderId="0" applyFill="0" applyBorder="0" applyAlignment="0" applyProtection="0"/>
    <xf numFmtId="0" fontId="12" fillId="0" borderId="9" applyNumberFormat="0" applyFill="0" applyAlignment="0" applyProtection="0"/>
    <xf numFmtId="179" fontId="0" fillId="0" borderId="0" applyFill="0" applyBorder="0" applyAlignment="0" applyProtection="0"/>
    <xf numFmtId="176" fontId="0" fillId="0" borderId="0" applyFill="0" applyBorder="0" applyAlignment="0" applyProtection="0"/>
    <xf numFmtId="0" fontId="11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24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80" fontId="6" fillId="0" borderId="10" xfId="0" applyNumberFormat="1" applyFont="1" applyBorder="1" applyAlignment="1" applyProtection="1">
      <alignment horizontal="righ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4" fontId="2" fillId="25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Border="1" applyAlignment="1" applyProtection="1">
      <alignment horizontal="left" vertical="top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" fontId="6" fillId="25" borderId="10" xfId="0" applyNumberFormat="1" applyFont="1" applyFill="1" applyBorder="1" applyAlignment="1" applyProtection="1">
      <alignment horizontal="right" vertical="top" wrapText="1"/>
      <protection/>
    </xf>
    <xf numFmtId="180" fontId="2" fillId="25" borderId="10" xfId="0" applyNumberFormat="1" applyFont="1" applyFill="1" applyBorder="1" applyAlignment="1" applyProtection="1">
      <alignment horizontal="right" vertical="top" wrapText="1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6" fillId="0" borderId="11" xfId="0" applyNumberFormat="1" applyFont="1" applyBorder="1" applyAlignment="1">
      <alignment/>
    </xf>
    <xf numFmtId="4" fontId="2" fillId="0" borderId="12" xfId="0" applyNumberFormat="1" applyFont="1" applyBorder="1" applyAlignment="1" applyProtection="1">
      <alignment horizontal="right" vertical="top" wrapText="1"/>
      <protection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 applyProtection="1">
      <alignment horizontal="right" vertical="top" wrapText="1"/>
      <protection/>
    </xf>
    <xf numFmtId="181" fontId="2" fillId="0" borderId="12" xfId="0" applyNumberFormat="1" applyFont="1" applyBorder="1" applyAlignment="1" applyProtection="1">
      <alignment horizontal="right" vertical="top" wrapText="1"/>
      <protection/>
    </xf>
    <xf numFmtId="4" fontId="6" fillId="0" borderId="12" xfId="0" applyNumberFormat="1" applyFont="1" applyBorder="1" applyAlignment="1" applyProtection="1">
      <alignment horizontal="right" vertical="top" wrapText="1"/>
      <protection/>
    </xf>
    <xf numFmtId="2" fontId="6" fillId="0" borderId="12" xfId="0" applyNumberFormat="1" applyFont="1" applyFill="1" applyBorder="1" applyAlignment="1" applyProtection="1">
      <alignment horizontal="right" vertical="top" wrapText="1"/>
      <protection/>
    </xf>
    <xf numFmtId="2" fontId="2" fillId="0" borderId="12" xfId="0" applyNumberFormat="1" applyFont="1" applyFill="1" applyBorder="1" applyAlignment="1" applyProtection="1">
      <alignment horizontal="right" vertical="top" wrapText="1"/>
      <protection/>
    </xf>
    <xf numFmtId="4" fontId="2" fillId="0" borderId="12" xfId="0" applyNumberFormat="1" applyFont="1" applyFill="1" applyBorder="1" applyAlignment="1" applyProtection="1">
      <alignment horizontal="right" vertical="top" wrapText="1"/>
      <protection/>
    </xf>
    <xf numFmtId="180" fontId="6" fillId="0" borderId="12" xfId="0" applyNumberFormat="1" applyFont="1" applyBorder="1" applyAlignment="1" applyProtection="1">
      <alignment horizontal="right" vertical="top" wrapText="1"/>
      <protection/>
    </xf>
    <xf numFmtId="182" fontId="2" fillId="0" borderId="10" xfId="0" applyNumberFormat="1" applyFont="1" applyBorder="1" applyAlignment="1" applyProtection="1">
      <alignment horizontal="left" vertical="top" wrapText="1"/>
      <protection/>
    </xf>
    <xf numFmtId="49" fontId="2" fillId="0" borderId="0" xfId="0" applyNumberFormat="1" applyFont="1" applyBorder="1" applyAlignment="1" applyProtection="1">
      <alignment horizontal="left" vertical="top" wrapText="1"/>
      <protection/>
    </xf>
    <xf numFmtId="183" fontId="2" fillId="0" borderId="11" xfId="0" applyNumberFormat="1" applyFont="1" applyFill="1" applyBorder="1" applyAlignment="1" applyProtection="1">
      <alignment horizontal="left" vertical="center" wrapText="1"/>
      <protection/>
    </xf>
    <xf numFmtId="2" fontId="2" fillId="0" borderId="11" xfId="0" applyNumberFormat="1" applyFont="1" applyFill="1" applyBorder="1" applyAlignment="1">
      <alignment horizontal="justify" vertical="center" wrapText="1"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/>
    </xf>
    <xf numFmtId="184" fontId="2" fillId="25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49" fontId="2" fillId="0" borderId="13" xfId="0" applyNumberFormat="1" applyFont="1" applyBorder="1" applyAlignment="1" applyProtection="1">
      <alignment horizontal="left" vertical="top" wrapText="1"/>
      <protection/>
    </xf>
    <xf numFmtId="49" fontId="2" fillId="0" borderId="13" xfId="0" applyNumberFormat="1" applyFont="1" applyBorder="1" applyAlignment="1" applyProtection="1">
      <alignment horizontal="center" vertical="top" wrapText="1"/>
      <protection/>
    </xf>
    <xf numFmtId="4" fontId="2" fillId="25" borderId="13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center" vertical="top" wrapText="1"/>
      <protection/>
    </xf>
    <xf numFmtId="4" fontId="2" fillId="25" borderId="11" xfId="0" applyNumberFormat="1" applyFont="1" applyFill="1" applyBorder="1" applyAlignment="1" applyProtection="1">
      <alignment horizontal="right" vertical="top" wrapText="1"/>
      <protection/>
    </xf>
    <xf numFmtId="0" fontId="7" fillId="0" borderId="14" xfId="0" applyFont="1" applyFill="1" applyBorder="1" applyAlignment="1">
      <alignment horizontal="center" vertical="center"/>
    </xf>
    <xf numFmtId="10" fontId="2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center" vertical="top" wrapText="1"/>
      <protection/>
    </xf>
    <xf numFmtId="4" fontId="2" fillId="25" borderId="14" xfId="0" applyNumberFormat="1" applyFont="1" applyFill="1" applyBorder="1" applyAlignment="1" applyProtection="1">
      <alignment horizontal="right" vertical="top" wrapText="1"/>
      <protection/>
    </xf>
    <xf numFmtId="0" fontId="6" fillId="0" borderId="15" xfId="0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horizontal="left" vertical="top" wrapText="1"/>
      <protection/>
    </xf>
    <xf numFmtId="49" fontId="6" fillId="0" borderId="15" xfId="0" applyNumberFormat="1" applyFont="1" applyBorder="1" applyAlignment="1" applyProtection="1">
      <alignment horizontal="center" vertical="top" wrapText="1"/>
      <protection/>
    </xf>
    <xf numFmtId="4" fontId="6" fillId="25" borderId="15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top"/>
    </xf>
    <xf numFmtId="49" fontId="2" fillId="0" borderId="17" xfId="0" applyNumberFormat="1" applyFont="1" applyBorder="1" applyAlignment="1" applyProtection="1">
      <alignment horizontal="center" vertical="top" wrapText="1"/>
      <protection/>
    </xf>
    <xf numFmtId="49" fontId="2" fillId="0" borderId="15" xfId="0" applyNumberFormat="1" applyFont="1" applyBorder="1" applyAlignment="1" applyProtection="1">
      <alignment horizontal="left" vertical="top" wrapText="1"/>
      <protection/>
    </xf>
    <xf numFmtId="49" fontId="2" fillId="0" borderId="15" xfId="0" applyNumberFormat="1" applyFont="1" applyBorder="1" applyAlignment="1" applyProtection="1">
      <alignment horizontal="center" vertical="top" wrapText="1"/>
      <protection/>
    </xf>
    <xf numFmtId="49" fontId="2" fillId="0" borderId="10" xfId="53" applyNumberFormat="1" applyFont="1" applyFill="1" applyBorder="1" applyAlignment="1" applyProtection="1">
      <alignment horizontal="left" vertical="top" wrapText="1"/>
      <protection/>
    </xf>
    <xf numFmtId="49" fontId="2" fillId="0" borderId="10" xfId="53" applyNumberFormat="1" applyFont="1" applyFill="1" applyBorder="1" applyAlignment="1" applyProtection="1">
      <alignment horizontal="center" vertical="top" wrapText="1"/>
      <protection/>
    </xf>
    <xf numFmtId="4" fontId="2" fillId="25" borderId="10" xfId="53" applyNumberFormat="1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25" borderId="10" xfId="0" applyNumberFormat="1" applyFont="1" applyFill="1" applyBorder="1" applyAlignment="1" applyProtection="1">
      <alignment horizontal="right" wrapText="1"/>
      <protection/>
    </xf>
    <xf numFmtId="4" fontId="2" fillId="0" borderId="0" xfId="0" applyNumberFormat="1" applyFont="1" applyAlignment="1">
      <alignment/>
    </xf>
    <xf numFmtId="4" fontId="2" fillId="0" borderId="18" xfId="0" applyNumberFormat="1" applyFont="1" applyBorder="1" applyAlignment="1" applyProtection="1">
      <alignment horizontal="right" vertical="top" wrapText="1"/>
      <protection/>
    </xf>
    <xf numFmtId="4" fontId="7" fillId="0" borderId="19" xfId="0" applyNumberFormat="1" applyFont="1" applyFill="1" applyBorder="1" applyAlignment="1" applyProtection="1">
      <alignment horizontal="right" vertical="top" wrapText="1"/>
      <protection/>
    </xf>
    <xf numFmtId="4" fontId="7" fillId="0" borderId="14" xfId="0" applyNumberFormat="1" applyFont="1" applyFill="1" applyBorder="1" applyAlignment="1" applyProtection="1">
      <alignment horizontal="right" vertical="top" wrapText="1"/>
      <protection/>
    </xf>
    <xf numFmtId="4" fontId="7" fillId="0" borderId="11" xfId="0" applyNumberFormat="1" applyFont="1" applyFill="1" applyBorder="1" applyAlignment="1" applyProtection="1">
      <alignment horizontal="right" vertical="top" wrapText="1"/>
      <protection/>
    </xf>
    <xf numFmtId="180" fontId="7" fillId="0" borderId="11" xfId="0" applyNumberFormat="1" applyFont="1" applyFill="1" applyBorder="1" applyAlignment="1" applyProtection="1">
      <alignment horizontal="right" vertical="top" wrapText="1"/>
      <protection/>
    </xf>
    <xf numFmtId="2" fontId="6" fillId="0" borderId="20" xfId="0" applyNumberFormat="1" applyFont="1" applyBorder="1" applyAlignment="1" applyProtection="1">
      <alignment horizontal="right" vertical="top" wrapText="1"/>
      <protection/>
    </xf>
    <xf numFmtId="4" fontId="2" fillId="0" borderId="12" xfId="0" applyNumberFormat="1" applyFont="1" applyBorder="1" applyAlignment="1" applyProtection="1">
      <alignment horizontal="right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2" fontId="2" fillId="0" borderId="11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Обычный 4" xfId="52"/>
    <cellStyle name="Обычный_Роспись расходов" xfId="53"/>
    <cellStyle name="Followed Hyperlink" xfId="54"/>
    <cellStyle name="Плохой" xfId="55"/>
    <cellStyle name="Пояснительный текст" xfId="56"/>
    <cellStyle name="Предупреждающий текст" xfId="57"/>
    <cellStyle name="Примечание" xfId="58"/>
    <cellStyle name="Проверить ячейку" xfId="59"/>
    <cellStyle name="Percent" xfId="60"/>
    <cellStyle name="Связанная ячейка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tabSelected="1" zoomScale="82" zoomScaleNormal="82" workbookViewId="0" topLeftCell="A1">
      <selection activeCell="G3" sqref="G3"/>
    </sheetView>
  </sheetViews>
  <sheetFormatPr defaultColWidth="9.140625" defaultRowHeight="12.75" customHeight="1"/>
  <cols>
    <col min="1" max="1" width="9.140625" style="1" customWidth="1"/>
    <col min="2" max="2" width="55.57421875" style="1" customWidth="1"/>
    <col min="3" max="4" width="10.7109375" style="1" customWidth="1"/>
    <col min="5" max="5" width="20.7109375" style="1" customWidth="1"/>
    <col min="6" max="6" width="10.7109375" style="1" customWidth="1"/>
    <col min="7" max="9" width="20.421875" style="1" customWidth="1"/>
    <col min="10" max="10" width="16.57421875" style="1" customWidth="1"/>
    <col min="11" max="16384" width="9.140625" style="1" customWidth="1"/>
  </cols>
  <sheetData>
    <row r="1" spans="2:9" ht="15.75" customHeight="1">
      <c r="B1" s="2"/>
      <c r="C1" s="3"/>
      <c r="D1" s="4"/>
      <c r="E1" s="84"/>
      <c r="F1" s="84"/>
      <c r="G1" s="4" t="s">
        <v>0</v>
      </c>
      <c r="H1" s="4"/>
      <c r="I1" s="4"/>
    </row>
    <row r="2" spans="2:9" ht="15.75" customHeight="1">
      <c r="B2" s="2"/>
      <c r="D2" s="2"/>
      <c r="E2" s="84"/>
      <c r="F2" s="84"/>
      <c r="G2" s="4" t="s">
        <v>1</v>
      </c>
      <c r="H2" s="4"/>
      <c r="I2" s="4"/>
    </row>
    <row r="3" spans="5:9" ht="15.75" customHeight="1">
      <c r="E3" s="84"/>
      <c r="F3" s="84"/>
      <c r="G3" s="4" t="s">
        <v>187</v>
      </c>
      <c r="H3" s="4"/>
      <c r="I3" s="4"/>
    </row>
    <row r="4" ht="15.75" customHeight="1">
      <c r="G4" s="5"/>
    </row>
    <row r="5" spans="1:9" ht="42.75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</row>
    <row r="6" spans="1:9" ht="15.75" customHeight="1">
      <c r="A6" s="83"/>
      <c r="B6" s="83"/>
      <c r="C6" s="83"/>
      <c r="D6" s="83"/>
      <c r="E6" s="83"/>
      <c r="F6" s="83"/>
      <c r="G6" s="83"/>
      <c r="H6" s="83"/>
      <c r="I6" s="83"/>
    </row>
    <row r="7" spans="1:9" ht="13.5" customHeight="1">
      <c r="A7" s="6"/>
      <c r="B7" s="84"/>
      <c r="C7" s="84"/>
      <c r="D7" s="4"/>
      <c r="G7" s="5"/>
      <c r="I7" s="1" t="s">
        <v>3</v>
      </c>
    </row>
    <row r="8" spans="1:10" ht="15.75" customHeight="1">
      <c r="A8" s="85" t="s">
        <v>4</v>
      </c>
      <c r="B8" s="86" t="s">
        <v>5</v>
      </c>
      <c r="C8" s="87" t="s">
        <v>6</v>
      </c>
      <c r="D8" s="87" t="s">
        <v>7</v>
      </c>
      <c r="E8" s="87" t="s">
        <v>8</v>
      </c>
      <c r="F8" s="87" t="s">
        <v>9</v>
      </c>
      <c r="G8" s="88" t="s">
        <v>10</v>
      </c>
      <c r="H8" s="87" t="s">
        <v>11</v>
      </c>
      <c r="I8" s="81" t="s">
        <v>12</v>
      </c>
      <c r="J8" s="82" t="s">
        <v>13</v>
      </c>
    </row>
    <row r="9" spans="1:10" ht="29.25" customHeight="1">
      <c r="A9" s="85"/>
      <c r="B9" s="86"/>
      <c r="C9" s="86"/>
      <c r="D9" s="86"/>
      <c r="E9" s="86"/>
      <c r="F9" s="86"/>
      <c r="G9" s="88"/>
      <c r="H9" s="87"/>
      <c r="I9" s="81"/>
      <c r="J9" s="82"/>
    </row>
    <row r="10" spans="1:10" ht="15.75" customHeight="1">
      <c r="A10" s="7">
        <v>1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9" t="s">
        <v>19</v>
      </c>
      <c r="H10" s="8" t="s">
        <v>20</v>
      </c>
      <c r="I10" s="25" t="s">
        <v>21</v>
      </c>
      <c r="J10" s="26" t="s">
        <v>22</v>
      </c>
    </row>
    <row r="11" spans="1:10" ht="21.75" customHeight="1">
      <c r="A11" s="10">
        <v>1</v>
      </c>
      <c r="B11" s="11" t="s">
        <v>23</v>
      </c>
      <c r="C11" s="12" t="s">
        <v>24</v>
      </c>
      <c r="D11" s="12" t="s">
        <v>25</v>
      </c>
      <c r="E11" s="12"/>
      <c r="F11" s="12"/>
      <c r="G11" s="13">
        <f>SUM(G12+G18+G34+G40+G29)</f>
        <v>3708536</v>
      </c>
      <c r="H11" s="14">
        <f>SUM(H12+H18+H34+H40+H29)</f>
        <v>4424799.9399999995</v>
      </c>
      <c r="I11" s="27">
        <f>SUM(I12+I18+I29+I34+I40)</f>
        <v>4082343.2500000005</v>
      </c>
      <c r="J11" s="28">
        <f>SUM(I11/H11)*100</f>
        <v>92.26051585057652</v>
      </c>
    </row>
    <row r="12" spans="1:10" ht="47.25">
      <c r="A12" s="15">
        <v>2</v>
      </c>
      <c r="B12" s="16" t="s">
        <v>26</v>
      </c>
      <c r="C12" s="17" t="s">
        <v>24</v>
      </c>
      <c r="D12" s="17" t="s">
        <v>27</v>
      </c>
      <c r="E12" s="17"/>
      <c r="F12" s="17"/>
      <c r="G12" s="18">
        <f aca="true" t="shared" si="0" ref="G12:H16">SUM(G13)</f>
        <v>760652</v>
      </c>
      <c r="H12" s="18">
        <f t="shared" si="0"/>
        <v>1033465</v>
      </c>
      <c r="I12" s="29">
        <v>993542.54</v>
      </c>
      <c r="J12" s="30">
        <f aca="true" t="shared" si="1" ref="J12:J40">SUM(I12/H12)*100</f>
        <v>96.13702834638812</v>
      </c>
    </row>
    <row r="13" spans="1:10" ht="28.5" customHeight="1">
      <c r="A13" s="15">
        <v>3</v>
      </c>
      <c r="B13" s="16" t="s">
        <v>28</v>
      </c>
      <c r="C13" s="17" t="s">
        <v>24</v>
      </c>
      <c r="D13" s="17" t="s">
        <v>27</v>
      </c>
      <c r="E13" s="17" t="s">
        <v>29</v>
      </c>
      <c r="F13" s="17"/>
      <c r="G13" s="18">
        <f t="shared" si="0"/>
        <v>760652</v>
      </c>
      <c r="H13" s="18">
        <f t="shared" si="0"/>
        <v>1033465</v>
      </c>
      <c r="I13" s="29">
        <v>993542.54</v>
      </c>
      <c r="J13" s="30">
        <f t="shared" si="1"/>
        <v>96.13702834638812</v>
      </c>
    </row>
    <row r="14" spans="1:10" ht="31.5">
      <c r="A14" s="15">
        <v>4</v>
      </c>
      <c r="B14" s="16" t="s">
        <v>30</v>
      </c>
      <c r="C14" s="17" t="s">
        <v>24</v>
      </c>
      <c r="D14" s="17" t="s">
        <v>27</v>
      </c>
      <c r="E14" s="17" t="s">
        <v>31</v>
      </c>
      <c r="F14" s="17"/>
      <c r="G14" s="18">
        <f t="shared" si="0"/>
        <v>760652</v>
      </c>
      <c r="H14" s="18">
        <f t="shared" si="0"/>
        <v>1033465</v>
      </c>
      <c r="I14" s="29">
        <v>993542.54</v>
      </c>
      <c r="J14" s="30">
        <f t="shared" si="1"/>
        <v>96.13702834638812</v>
      </c>
    </row>
    <row r="15" spans="1:10" ht="31.5">
      <c r="A15" s="15">
        <v>5</v>
      </c>
      <c r="B15" s="16" t="s">
        <v>32</v>
      </c>
      <c r="C15" s="17" t="s">
        <v>24</v>
      </c>
      <c r="D15" s="17" t="s">
        <v>27</v>
      </c>
      <c r="E15" s="17" t="s">
        <v>33</v>
      </c>
      <c r="F15" s="17"/>
      <c r="G15" s="18">
        <f t="shared" si="0"/>
        <v>760652</v>
      </c>
      <c r="H15" s="18">
        <f t="shared" si="0"/>
        <v>1033465</v>
      </c>
      <c r="I15" s="29">
        <v>993542.54</v>
      </c>
      <c r="J15" s="30">
        <f t="shared" si="1"/>
        <v>96.13702834638812</v>
      </c>
    </row>
    <row r="16" spans="1:10" ht="78.75">
      <c r="A16" s="15">
        <v>6</v>
      </c>
      <c r="B16" s="16" t="s">
        <v>34</v>
      </c>
      <c r="C16" s="17" t="s">
        <v>24</v>
      </c>
      <c r="D16" s="17" t="s">
        <v>27</v>
      </c>
      <c r="E16" s="17" t="s">
        <v>33</v>
      </c>
      <c r="F16" s="17" t="s">
        <v>35</v>
      </c>
      <c r="G16" s="18">
        <f t="shared" si="0"/>
        <v>760652</v>
      </c>
      <c r="H16" s="18">
        <f t="shared" si="0"/>
        <v>1033465</v>
      </c>
      <c r="I16" s="29">
        <v>993542.54</v>
      </c>
      <c r="J16" s="30">
        <f t="shared" si="1"/>
        <v>96.13702834638812</v>
      </c>
    </row>
    <row r="17" spans="1:10" ht="31.5">
      <c r="A17" s="15">
        <v>7</v>
      </c>
      <c r="B17" s="16" t="s">
        <v>36</v>
      </c>
      <c r="C17" s="17" t="s">
        <v>24</v>
      </c>
      <c r="D17" s="17" t="s">
        <v>27</v>
      </c>
      <c r="E17" s="17" t="s">
        <v>33</v>
      </c>
      <c r="F17" s="17" t="s">
        <v>37</v>
      </c>
      <c r="G17" s="19">
        <v>760652</v>
      </c>
      <c r="H17" s="19">
        <f>849400+102704+31017+50344</f>
        <v>1033465</v>
      </c>
      <c r="I17" s="29">
        <v>993542.54</v>
      </c>
      <c r="J17" s="30">
        <f t="shared" si="1"/>
        <v>96.13702834638812</v>
      </c>
    </row>
    <row r="18" spans="1:10" ht="63">
      <c r="A18" s="15">
        <v>8</v>
      </c>
      <c r="B18" s="16" t="s">
        <v>38</v>
      </c>
      <c r="C18" s="17" t="s">
        <v>24</v>
      </c>
      <c r="D18" s="17" t="s">
        <v>39</v>
      </c>
      <c r="E18" s="17"/>
      <c r="F18" s="17"/>
      <c r="G18" s="19">
        <f aca="true" t="shared" si="2" ref="G18:I19">SUM(G19)</f>
        <v>2938229</v>
      </c>
      <c r="H18" s="19">
        <f t="shared" si="2"/>
        <v>3277801.94</v>
      </c>
      <c r="I18" s="19">
        <f t="shared" si="2"/>
        <v>2980341.7100000004</v>
      </c>
      <c r="J18" s="30">
        <f t="shared" si="1"/>
        <v>90.92500903211987</v>
      </c>
    </row>
    <row r="19" spans="1:10" ht="27" customHeight="1">
      <c r="A19" s="15">
        <v>9</v>
      </c>
      <c r="B19" s="16" t="s">
        <v>28</v>
      </c>
      <c r="C19" s="17" t="s">
        <v>24</v>
      </c>
      <c r="D19" s="17" t="s">
        <v>39</v>
      </c>
      <c r="E19" s="17" t="s">
        <v>29</v>
      </c>
      <c r="F19" s="17"/>
      <c r="G19" s="19">
        <f t="shared" si="2"/>
        <v>2938229</v>
      </c>
      <c r="H19" s="19">
        <f t="shared" si="2"/>
        <v>3277801.94</v>
      </c>
      <c r="I19" s="31">
        <f t="shared" si="2"/>
        <v>2980341.7100000004</v>
      </c>
      <c r="J19" s="30">
        <f t="shared" si="1"/>
        <v>90.92500903211987</v>
      </c>
    </row>
    <row r="20" spans="1:10" ht="31.5">
      <c r="A20" s="15">
        <v>10</v>
      </c>
      <c r="B20" s="16" t="s">
        <v>30</v>
      </c>
      <c r="C20" s="17" t="s">
        <v>24</v>
      </c>
      <c r="D20" s="17" t="s">
        <v>39</v>
      </c>
      <c r="E20" s="17" t="s">
        <v>31</v>
      </c>
      <c r="F20" s="17"/>
      <c r="G20" s="19">
        <f>SUM(G21+G26)</f>
        <v>2938229</v>
      </c>
      <c r="H20" s="19">
        <f>SUM(H21+H26)</f>
        <v>3277801.94</v>
      </c>
      <c r="I20" s="19">
        <f>SUM(I21+I26)</f>
        <v>2980341.7100000004</v>
      </c>
      <c r="J20" s="30">
        <f t="shared" si="1"/>
        <v>90.92500903211987</v>
      </c>
    </row>
    <row r="21" spans="1:10" ht="47.25">
      <c r="A21" s="15">
        <v>11</v>
      </c>
      <c r="B21" s="16" t="s">
        <v>40</v>
      </c>
      <c r="C21" s="17" t="s">
        <v>24</v>
      </c>
      <c r="D21" s="17" t="s">
        <v>39</v>
      </c>
      <c r="E21" s="17" t="s">
        <v>41</v>
      </c>
      <c r="F21" s="17"/>
      <c r="G21" s="19">
        <f>SUM(G22+G24)</f>
        <v>2895732</v>
      </c>
      <c r="H21" s="19">
        <f>SUM(H22+H24)</f>
        <v>3235304.94</v>
      </c>
      <c r="I21" s="32">
        <f>SUM(I22+I24)</f>
        <v>2945295.9800000004</v>
      </c>
      <c r="J21" s="30">
        <f t="shared" si="1"/>
        <v>91.03611667591373</v>
      </c>
    </row>
    <row r="22" spans="1:10" ht="78.75">
      <c r="A22" s="15">
        <v>12</v>
      </c>
      <c r="B22" s="16" t="s">
        <v>34</v>
      </c>
      <c r="C22" s="17" t="s">
        <v>24</v>
      </c>
      <c r="D22" s="17" t="s">
        <v>39</v>
      </c>
      <c r="E22" s="17" t="s">
        <v>41</v>
      </c>
      <c r="F22" s="17" t="s">
        <v>35</v>
      </c>
      <c r="G22" s="19">
        <f>SUM(G23)</f>
        <v>2134446</v>
      </c>
      <c r="H22" s="19">
        <f>SUM(H23)</f>
        <v>2301743</v>
      </c>
      <c r="I22" s="31">
        <v>2105727.74</v>
      </c>
      <c r="J22" s="30">
        <f t="shared" si="1"/>
        <v>91.48405099961204</v>
      </c>
    </row>
    <row r="23" spans="1:10" ht="31.5">
      <c r="A23" s="15">
        <v>13</v>
      </c>
      <c r="B23" s="16" t="s">
        <v>36</v>
      </c>
      <c r="C23" s="17" t="s">
        <v>24</v>
      </c>
      <c r="D23" s="17" t="s">
        <v>39</v>
      </c>
      <c r="E23" s="17" t="s">
        <v>41</v>
      </c>
      <c r="F23" s="17" t="s">
        <v>37</v>
      </c>
      <c r="G23" s="19">
        <v>2134446</v>
      </c>
      <c r="H23" s="19">
        <f>2292297+7255+2191</f>
        <v>2301743</v>
      </c>
      <c r="I23" s="31">
        <v>2105727.74</v>
      </c>
      <c r="J23" s="30">
        <f t="shared" si="1"/>
        <v>91.48405099961204</v>
      </c>
    </row>
    <row r="24" spans="1:10" ht="31.5">
      <c r="A24" s="15">
        <v>14</v>
      </c>
      <c r="B24" s="16" t="s">
        <v>42</v>
      </c>
      <c r="C24" s="17" t="s">
        <v>24</v>
      </c>
      <c r="D24" s="17" t="s">
        <v>39</v>
      </c>
      <c r="E24" s="17" t="s">
        <v>41</v>
      </c>
      <c r="F24" s="17" t="s">
        <v>43</v>
      </c>
      <c r="G24" s="19">
        <f>SUM(G25)</f>
        <v>761286</v>
      </c>
      <c r="H24" s="19">
        <f>SUM(H25)</f>
        <v>933561.94</v>
      </c>
      <c r="I24" s="31">
        <v>839568.24</v>
      </c>
      <c r="J24" s="30">
        <f t="shared" si="1"/>
        <v>89.931712511759</v>
      </c>
    </row>
    <row r="25" spans="1:10" ht="31.5">
      <c r="A25" s="15">
        <v>15</v>
      </c>
      <c r="B25" s="16" t="s">
        <v>44</v>
      </c>
      <c r="C25" s="17" t="s">
        <v>24</v>
      </c>
      <c r="D25" s="17" t="s">
        <v>39</v>
      </c>
      <c r="E25" s="17" t="s">
        <v>41</v>
      </c>
      <c r="F25" s="17" t="s">
        <v>45</v>
      </c>
      <c r="G25" s="19">
        <v>761286</v>
      </c>
      <c r="H25" s="19">
        <f>949279.94+13567-25344+21059-25000</f>
        <v>933561.94</v>
      </c>
      <c r="I25" s="31">
        <v>839568.24</v>
      </c>
      <c r="J25" s="30">
        <f t="shared" si="1"/>
        <v>89.931712511759</v>
      </c>
    </row>
    <row r="26" spans="1:10" ht="110.25">
      <c r="A26" s="15">
        <v>16</v>
      </c>
      <c r="B26" s="20" t="s">
        <v>46</v>
      </c>
      <c r="C26" s="17" t="s">
        <v>24</v>
      </c>
      <c r="D26" s="17" t="s">
        <v>39</v>
      </c>
      <c r="E26" s="17" t="s">
        <v>47</v>
      </c>
      <c r="F26" s="17"/>
      <c r="G26" s="19">
        <f>SUM(G27)</f>
        <v>42497</v>
      </c>
      <c r="H26" s="19">
        <f>SUM(H27)</f>
        <v>42497</v>
      </c>
      <c r="I26" s="29">
        <v>35045.73</v>
      </c>
      <c r="J26" s="30">
        <f t="shared" si="1"/>
        <v>82.4663623314587</v>
      </c>
    </row>
    <row r="27" spans="1:10" ht="78.75">
      <c r="A27" s="15">
        <v>17</v>
      </c>
      <c r="B27" s="16" t="s">
        <v>34</v>
      </c>
      <c r="C27" s="17" t="s">
        <v>24</v>
      </c>
      <c r="D27" s="17" t="s">
        <v>39</v>
      </c>
      <c r="E27" s="17" t="s">
        <v>47</v>
      </c>
      <c r="F27" s="17" t="s">
        <v>35</v>
      </c>
      <c r="G27" s="19">
        <f>SUM(G28)</f>
        <v>42497</v>
      </c>
      <c r="H27" s="19">
        <f>SUM(H28)</f>
        <v>42497</v>
      </c>
      <c r="I27" s="29">
        <v>35045.73</v>
      </c>
      <c r="J27" s="30">
        <f t="shared" si="1"/>
        <v>82.4663623314587</v>
      </c>
    </row>
    <row r="28" spans="1:10" ht="31.5">
      <c r="A28" s="15">
        <v>18</v>
      </c>
      <c r="B28" s="16" t="s">
        <v>36</v>
      </c>
      <c r="C28" s="17" t="s">
        <v>24</v>
      </c>
      <c r="D28" s="17" t="s">
        <v>39</v>
      </c>
      <c r="E28" s="17" t="s">
        <v>47</v>
      </c>
      <c r="F28" s="17" t="s">
        <v>37</v>
      </c>
      <c r="G28" s="19">
        <v>42497</v>
      </c>
      <c r="H28" s="19">
        <v>42497</v>
      </c>
      <c r="I28" s="29">
        <v>35045.73</v>
      </c>
      <c r="J28" s="30">
        <f t="shared" si="1"/>
        <v>82.4663623314587</v>
      </c>
    </row>
    <row r="29" spans="1:10" ht="15.75">
      <c r="A29" s="15">
        <v>19</v>
      </c>
      <c r="B29" s="21" t="s">
        <v>48</v>
      </c>
      <c r="C29" s="17" t="s">
        <v>24</v>
      </c>
      <c r="D29" s="17" t="s">
        <v>49</v>
      </c>
      <c r="E29" s="17"/>
      <c r="F29" s="17"/>
      <c r="G29" s="19">
        <f aca="true" t="shared" si="3" ref="G29:H32">G30</f>
        <v>0</v>
      </c>
      <c r="H29" s="19">
        <f t="shared" si="3"/>
        <v>100000</v>
      </c>
      <c r="I29" s="29">
        <v>100000</v>
      </c>
      <c r="J29" s="30">
        <f t="shared" si="1"/>
        <v>100</v>
      </c>
    </row>
    <row r="30" spans="1:10" ht="31.5">
      <c r="A30" s="15">
        <v>20</v>
      </c>
      <c r="B30" s="21" t="s">
        <v>50</v>
      </c>
      <c r="C30" s="17" t="s">
        <v>24</v>
      </c>
      <c r="D30" s="17" t="s">
        <v>49</v>
      </c>
      <c r="E30" s="17" t="s">
        <v>51</v>
      </c>
      <c r="F30" s="17"/>
      <c r="G30" s="19">
        <f t="shared" si="3"/>
        <v>0</v>
      </c>
      <c r="H30" s="19">
        <f t="shared" si="3"/>
        <v>100000</v>
      </c>
      <c r="I30" s="29">
        <v>100000</v>
      </c>
      <c r="J30" s="30">
        <f t="shared" si="1"/>
        <v>100</v>
      </c>
    </row>
    <row r="31" spans="1:10" ht="31.5">
      <c r="A31" s="15">
        <v>21</v>
      </c>
      <c r="B31" s="21" t="s">
        <v>50</v>
      </c>
      <c r="C31" s="17" t="s">
        <v>24</v>
      </c>
      <c r="D31" s="17" t="s">
        <v>49</v>
      </c>
      <c r="E31" s="22" t="s">
        <v>52</v>
      </c>
      <c r="F31" s="17"/>
      <c r="G31" s="19">
        <f t="shared" si="3"/>
        <v>0</v>
      </c>
      <c r="H31" s="19">
        <f t="shared" si="3"/>
        <v>100000</v>
      </c>
      <c r="I31" s="29">
        <v>100000</v>
      </c>
      <c r="J31" s="30">
        <f t="shared" si="1"/>
        <v>100</v>
      </c>
    </row>
    <row r="32" spans="1:10" ht="15.75">
      <c r="A32" s="15">
        <v>22</v>
      </c>
      <c r="B32" s="16" t="s">
        <v>53</v>
      </c>
      <c r="C32" s="17" t="s">
        <v>24</v>
      </c>
      <c r="D32" s="17" t="s">
        <v>49</v>
      </c>
      <c r="E32" s="22" t="s">
        <v>52</v>
      </c>
      <c r="F32" s="17" t="s">
        <v>54</v>
      </c>
      <c r="G32" s="19">
        <f t="shared" si="3"/>
        <v>0</v>
      </c>
      <c r="H32" s="19">
        <f t="shared" si="3"/>
        <v>100000</v>
      </c>
      <c r="I32" s="29">
        <v>100000</v>
      </c>
      <c r="J32" s="30">
        <f t="shared" si="1"/>
        <v>100</v>
      </c>
    </row>
    <row r="33" spans="1:10" ht="15.75">
      <c r="A33" s="15">
        <v>23</v>
      </c>
      <c r="B33" s="16" t="s">
        <v>55</v>
      </c>
      <c r="C33" s="17" t="s">
        <v>24</v>
      </c>
      <c r="D33" s="17" t="s">
        <v>49</v>
      </c>
      <c r="E33" s="22" t="s">
        <v>52</v>
      </c>
      <c r="F33" s="17" t="s">
        <v>56</v>
      </c>
      <c r="G33" s="19">
        <v>0</v>
      </c>
      <c r="H33" s="19">
        <v>100000</v>
      </c>
      <c r="I33" s="29">
        <v>100000</v>
      </c>
      <c r="J33" s="30">
        <f t="shared" si="1"/>
        <v>100</v>
      </c>
    </row>
    <row r="34" spans="1:10" ht="28.5" customHeight="1">
      <c r="A34" s="10">
        <v>24</v>
      </c>
      <c r="B34" s="11" t="s">
        <v>57</v>
      </c>
      <c r="C34" s="12" t="s">
        <v>24</v>
      </c>
      <c r="D34" s="12" t="s">
        <v>58</v>
      </c>
      <c r="E34" s="12"/>
      <c r="F34" s="12"/>
      <c r="G34" s="23">
        <f>SUM(G36)</f>
        <v>5000</v>
      </c>
      <c r="H34" s="23">
        <f>SUM(H36)</f>
        <v>5000</v>
      </c>
      <c r="I34" s="33">
        <v>0</v>
      </c>
      <c r="J34" s="28">
        <f t="shared" si="1"/>
        <v>0</v>
      </c>
    </row>
    <row r="35" spans="1:10" ht="30" customHeight="1">
      <c r="A35" s="15">
        <v>25</v>
      </c>
      <c r="B35" s="16" t="s">
        <v>28</v>
      </c>
      <c r="C35" s="17" t="s">
        <v>24</v>
      </c>
      <c r="D35" s="17" t="s">
        <v>58</v>
      </c>
      <c r="E35" s="17" t="s">
        <v>29</v>
      </c>
      <c r="F35" s="17"/>
      <c r="G35" s="19">
        <f aca="true" t="shared" si="4" ref="G35:H38">SUM(G36)</f>
        <v>5000</v>
      </c>
      <c r="H35" s="19">
        <f t="shared" si="4"/>
        <v>5000</v>
      </c>
      <c r="I35" s="29">
        <v>0</v>
      </c>
      <c r="J35" s="30">
        <f t="shared" si="1"/>
        <v>0</v>
      </c>
    </row>
    <row r="36" spans="1:10" ht="31.5">
      <c r="A36" s="15">
        <v>26</v>
      </c>
      <c r="B36" s="16" t="s">
        <v>59</v>
      </c>
      <c r="C36" s="17" t="s">
        <v>24</v>
      </c>
      <c r="D36" s="17" t="s">
        <v>58</v>
      </c>
      <c r="E36" s="17" t="s">
        <v>60</v>
      </c>
      <c r="F36" s="17"/>
      <c r="G36" s="24">
        <f t="shared" si="4"/>
        <v>5000</v>
      </c>
      <c r="H36" s="24">
        <f t="shared" si="4"/>
        <v>5000</v>
      </c>
      <c r="I36" s="29">
        <v>0</v>
      </c>
      <c r="J36" s="30">
        <f t="shared" si="1"/>
        <v>0</v>
      </c>
    </row>
    <row r="37" spans="1:10" ht="47.25">
      <c r="A37" s="15">
        <v>27</v>
      </c>
      <c r="B37" s="16" t="s">
        <v>61</v>
      </c>
      <c r="C37" s="17" t="s">
        <v>24</v>
      </c>
      <c r="D37" s="17" t="s">
        <v>58</v>
      </c>
      <c r="E37" s="17" t="s">
        <v>62</v>
      </c>
      <c r="F37" s="17"/>
      <c r="G37" s="19">
        <f t="shared" si="4"/>
        <v>5000</v>
      </c>
      <c r="H37" s="19">
        <f t="shared" si="4"/>
        <v>5000</v>
      </c>
      <c r="I37" s="29">
        <v>0</v>
      </c>
      <c r="J37" s="30">
        <f t="shared" si="1"/>
        <v>0</v>
      </c>
    </row>
    <row r="38" spans="1:10" ht="21.75" customHeight="1">
      <c r="A38" s="15">
        <v>28</v>
      </c>
      <c r="B38" s="16" t="s">
        <v>53</v>
      </c>
      <c r="C38" s="17" t="s">
        <v>24</v>
      </c>
      <c r="D38" s="17" t="s">
        <v>58</v>
      </c>
      <c r="E38" s="17" t="s">
        <v>62</v>
      </c>
      <c r="F38" s="17" t="s">
        <v>54</v>
      </c>
      <c r="G38" s="19">
        <f t="shared" si="4"/>
        <v>5000</v>
      </c>
      <c r="H38" s="19">
        <f t="shared" si="4"/>
        <v>5000</v>
      </c>
      <c r="I38" s="29">
        <v>0</v>
      </c>
      <c r="J38" s="30">
        <f t="shared" si="1"/>
        <v>0</v>
      </c>
    </row>
    <row r="39" spans="1:10" ht="31.5" customHeight="1">
      <c r="A39" s="15">
        <v>29</v>
      </c>
      <c r="B39" s="16" t="s">
        <v>63</v>
      </c>
      <c r="C39" s="17" t="s">
        <v>24</v>
      </c>
      <c r="D39" s="17" t="s">
        <v>58</v>
      </c>
      <c r="E39" s="17" t="s">
        <v>62</v>
      </c>
      <c r="F39" s="17" t="s">
        <v>64</v>
      </c>
      <c r="G39" s="19">
        <v>5000</v>
      </c>
      <c r="H39" s="19">
        <v>5000</v>
      </c>
      <c r="I39" s="29">
        <v>0</v>
      </c>
      <c r="J39" s="30">
        <f t="shared" si="1"/>
        <v>0</v>
      </c>
    </row>
    <row r="40" spans="1:10" ht="18.75" customHeight="1">
      <c r="A40" s="10">
        <v>30</v>
      </c>
      <c r="B40" s="11" t="s">
        <v>65</v>
      </c>
      <c r="C40" s="12" t="s">
        <v>24</v>
      </c>
      <c r="D40" s="12" t="s">
        <v>66</v>
      </c>
      <c r="E40" s="12"/>
      <c r="F40" s="12"/>
      <c r="G40" s="23">
        <f>SUM(G41)</f>
        <v>4655</v>
      </c>
      <c r="H40" s="23">
        <f>SUM(H41)</f>
        <v>8533</v>
      </c>
      <c r="I40" s="33">
        <v>8459</v>
      </c>
      <c r="J40" s="28">
        <f t="shared" si="1"/>
        <v>99.13277862416501</v>
      </c>
    </row>
    <row r="41" spans="1:10" ht="15.75">
      <c r="A41" s="15">
        <v>31</v>
      </c>
      <c r="B41" s="16" t="s">
        <v>28</v>
      </c>
      <c r="C41" s="17" t="s">
        <v>24</v>
      </c>
      <c r="D41" s="17" t="s">
        <v>66</v>
      </c>
      <c r="E41" s="17" t="s">
        <v>29</v>
      </c>
      <c r="F41" s="17"/>
      <c r="G41" s="19">
        <f>SUM(G42)</f>
        <v>4655</v>
      </c>
      <c r="H41" s="19">
        <f>SUM(H42)</f>
        <v>8533</v>
      </c>
      <c r="I41" s="29">
        <v>8459</v>
      </c>
      <c r="J41" s="30">
        <f aca="true" t="shared" si="5" ref="J41:J72">SUM(I41/H41)*100</f>
        <v>99.13277862416501</v>
      </c>
    </row>
    <row r="42" spans="1:10" ht="31.5" customHeight="1">
      <c r="A42" s="15">
        <v>32</v>
      </c>
      <c r="B42" s="16" t="s">
        <v>67</v>
      </c>
      <c r="C42" s="17" t="s">
        <v>24</v>
      </c>
      <c r="D42" s="17" t="s">
        <v>66</v>
      </c>
      <c r="E42" s="17" t="s">
        <v>68</v>
      </c>
      <c r="F42" s="17"/>
      <c r="G42" s="19">
        <f>SUM(G46+G49)+G43</f>
        <v>4655</v>
      </c>
      <c r="H42" s="19">
        <f>SUM(H46+H49)+H43</f>
        <v>8533</v>
      </c>
      <c r="I42" s="29">
        <v>8459</v>
      </c>
      <c r="J42" s="30">
        <f t="shared" si="5"/>
        <v>99.13277862416501</v>
      </c>
    </row>
    <row r="43" spans="1:10" ht="47.25">
      <c r="A43" s="15">
        <v>33</v>
      </c>
      <c r="B43" s="16" t="s">
        <v>69</v>
      </c>
      <c r="C43" s="17" t="s">
        <v>24</v>
      </c>
      <c r="D43" s="17" t="s">
        <v>66</v>
      </c>
      <c r="E43" s="17" t="s">
        <v>70</v>
      </c>
      <c r="F43" s="17"/>
      <c r="G43" s="19">
        <v>955</v>
      </c>
      <c r="H43" s="19">
        <v>955</v>
      </c>
      <c r="I43" s="29">
        <v>881</v>
      </c>
      <c r="J43" s="30">
        <f t="shared" si="5"/>
        <v>92.25130890052357</v>
      </c>
    </row>
    <row r="44" spans="1:10" ht="22.5" customHeight="1">
      <c r="A44" s="15">
        <v>34</v>
      </c>
      <c r="B44" s="16" t="s">
        <v>53</v>
      </c>
      <c r="C44" s="17" t="s">
        <v>24</v>
      </c>
      <c r="D44" s="17" t="s">
        <v>66</v>
      </c>
      <c r="E44" s="17" t="s">
        <v>70</v>
      </c>
      <c r="F44" s="17" t="s">
        <v>54</v>
      </c>
      <c r="G44" s="19">
        <f>SUM(G45)</f>
        <v>955</v>
      </c>
      <c r="H44" s="19">
        <f>SUM(H45)</f>
        <v>955</v>
      </c>
      <c r="I44" s="29">
        <v>881</v>
      </c>
      <c r="J44" s="30">
        <f t="shared" si="5"/>
        <v>92.25130890052357</v>
      </c>
    </row>
    <row r="45" spans="1:10" ht="22.5" customHeight="1">
      <c r="A45" s="15">
        <v>35</v>
      </c>
      <c r="B45" s="16" t="s">
        <v>71</v>
      </c>
      <c r="C45" s="17" t="s">
        <v>24</v>
      </c>
      <c r="D45" s="17" t="s">
        <v>66</v>
      </c>
      <c r="E45" s="17" t="s">
        <v>70</v>
      </c>
      <c r="F45" s="17" t="s">
        <v>72</v>
      </c>
      <c r="G45" s="19">
        <v>955</v>
      </c>
      <c r="H45" s="19">
        <v>955</v>
      </c>
      <c r="I45" s="29">
        <v>881</v>
      </c>
      <c r="J45" s="30">
        <f t="shared" si="5"/>
        <v>92.25130890052357</v>
      </c>
    </row>
    <row r="46" spans="1:10" ht="86.25" customHeight="1">
      <c r="A46" s="15">
        <v>36</v>
      </c>
      <c r="B46" s="16" t="s">
        <v>73</v>
      </c>
      <c r="C46" s="17" t="s">
        <v>24</v>
      </c>
      <c r="D46" s="17" t="s">
        <v>66</v>
      </c>
      <c r="E46" s="17" t="s">
        <v>74</v>
      </c>
      <c r="F46" s="17"/>
      <c r="G46" s="19">
        <v>0</v>
      </c>
      <c r="H46" s="19">
        <v>3500</v>
      </c>
      <c r="I46" s="29">
        <v>3500</v>
      </c>
      <c r="J46" s="30">
        <f t="shared" si="5"/>
        <v>100</v>
      </c>
    </row>
    <row r="47" spans="1:10" ht="31.5">
      <c r="A47" s="15">
        <v>37</v>
      </c>
      <c r="B47" s="16" t="s">
        <v>42</v>
      </c>
      <c r="C47" s="17" t="s">
        <v>24</v>
      </c>
      <c r="D47" s="17" t="s">
        <v>66</v>
      </c>
      <c r="E47" s="17" t="s">
        <v>74</v>
      </c>
      <c r="F47" s="17" t="s">
        <v>43</v>
      </c>
      <c r="G47" s="19">
        <v>0</v>
      </c>
      <c r="H47" s="19">
        <v>3500</v>
      </c>
      <c r="I47" s="29">
        <v>3500</v>
      </c>
      <c r="J47" s="30">
        <f t="shared" si="5"/>
        <v>100</v>
      </c>
    </row>
    <row r="48" spans="1:10" ht="31.5">
      <c r="A48" s="15">
        <v>38</v>
      </c>
      <c r="B48" s="16" t="s">
        <v>44</v>
      </c>
      <c r="C48" s="17" t="s">
        <v>24</v>
      </c>
      <c r="D48" s="17" t="s">
        <v>66</v>
      </c>
      <c r="E48" s="17" t="s">
        <v>74</v>
      </c>
      <c r="F48" s="17" t="s">
        <v>45</v>
      </c>
      <c r="G48" s="19">
        <v>0</v>
      </c>
      <c r="H48" s="19">
        <v>3500</v>
      </c>
      <c r="I48" s="29">
        <v>3500</v>
      </c>
      <c r="J48" s="30">
        <f t="shared" si="5"/>
        <v>100</v>
      </c>
    </row>
    <row r="49" spans="1:10" ht="44.25" customHeight="1">
      <c r="A49" s="15">
        <v>39</v>
      </c>
      <c r="B49" s="16" t="s">
        <v>75</v>
      </c>
      <c r="C49" s="17" t="s">
        <v>24</v>
      </c>
      <c r="D49" s="17" t="s">
        <v>66</v>
      </c>
      <c r="E49" s="17" t="s">
        <v>76</v>
      </c>
      <c r="F49" s="17"/>
      <c r="G49" s="19">
        <f>SUM(G50+G52)</f>
        <v>3700</v>
      </c>
      <c r="H49" s="19">
        <f>SUM(H50+H52)</f>
        <v>4078</v>
      </c>
      <c r="I49" s="29">
        <v>4078</v>
      </c>
      <c r="J49" s="30">
        <f t="shared" si="5"/>
        <v>100</v>
      </c>
    </row>
    <row r="50" spans="1:10" ht="78.75">
      <c r="A50" s="15">
        <v>40</v>
      </c>
      <c r="B50" s="16" t="s">
        <v>34</v>
      </c>
      <c r="C50" s="17" t="s">
        <v>24</v>
      </c>
      <c r="D50" s="17" t="s">
        <v>66</v>
      </c>
      <c r="E50" s="17" t="s">
        <v>76</v>
      </c>
      <c r="F50" s="17" t="s">
        <v>35</v>
      </c>
      <c r="G50" s="19">
        <f>SUM(G51)</f>
        <v>2982</v>
      </c>
      <c r="H50" s="19">
        <f aca="true" t="shared" si="6" ref="H50:H57">SUM(H51)</f>
        <v>3360</v>
      </c>
      <c r="I50" s="29">
        <v>3360</v>
      </c>
      <c r="J50" s="30">
        <f t="shared" si="5"/>
        <v>100</v>
      </c>
    </row>
    <row r="51" spans="1:10" ht="34.5" customHeight="1">
      <c r="A51" s="15">
        <v>41</v>
      </c>
      <c r="B51" s="16" t="s">
        <v>36</v>
      </c>
      <c r="C51" s="17" t="s">
        <v>24</v>
      </c>
      <c r="D51" s="17" t="s">
        <v>66</v>
      </c>
      <c r="E51" s="17" t="s">
        <v>76</v>
      </c>
      <c r="F51" s="17" t="s">
        <v>37</v>
      </c>
      <c r="G51" s="19">
        <v>2982</v>
      </c>
      <c r="H51" s="19">
        <f>3332+28</f>
        <v>3360</v>
      </c>
      <c r="I51" s="29">
        <v>3360</v>
      </c>
      <c r="J51" s="30">
        <f t="shared" si="5"/>
        <v>100</v>
      </c>
    </row>
    <row r="52" spans="1:10" ht="31.5">
      <c r="A52" s="15">
        <v>42</v>
      </c>
      <c r="B52" s="16" t="s">
        <v>42</v>
      </c>
      <c r="C52" s="17" t="s">
        <v>24</v>
      </c>
      <c r="D52" s="17" t="s">
        <v>66</v>
      </c>
      <c r="E52" s="17" t="s">
        <v>76</v>
      </c>
      <c r="F52" s="17" t="s">
        <v>43</v>
      </c>
      <c r="G52" s="19">
        <f>SUM(G53)</f>
        <v>718</v>
      </c>
      <c r="H52" s="19">
        <f t="shared" si="6"/>
        <v>718</v>
      </c>
      <c r="I52" s="29">
        <v>718</v>
      </c>
      <c r="J52" s="30">
        <f t="shared" si="5"/>
        <v>100</v>
      </c>
    </row>
    <row r="53" spans="1:10" ht="33.75" customHeight="1">
      <c r="A53" s="15">
        <v>43</v>
      </c>
      <c r="B53" s="16" t="s">
        <v>44</v>
      </c>
      <c r="C53" s="17" t="s">
        <v>24</v>
      </c>
      <c r="D53" s="17" t="s">
        <v>66</v>
      </c>
      <c r="E53" s="17" t="s">
        <v>76</v>
      </c>
      <c r="F53" s="17" t="s">
        <v>45</v>
      </c>
      <c r="G53" s="19">
        <v>718</v>
      </c>
      <c r="H53" s="19">
        <v>718</v>
      </c>
      <c r="I53" s="29">
        <v>718</v>
      </c>
      <c r="J53" s="30">
        <f t="shared" si="5"/>
        <v>100</v>
      </c>
    </row>
    <row r="54" spans="1:10" ht="24.75" customHeight="1">
      <c r="A54" s="10">
        <v>44</v>
      </c>
      <c r="B54" s="11" t="s">
        <v>77</v>
      </c>
      <c r="C54" s="12" t="s">
        <v>24</v>
      </c>
      <c r="D54" s="12" t="s">
        <v>78</v>
      </c>
      <c r="E54" s="12"/>
      <c r="F54" s="12"/>
      <c r="G54" s="23">
        <f>SUM(G55)</f>
        <v>99386</v>
      </c>
      <c r="H54" s="23">
        <f t="shared" si="6"/>
        <v>116006</v>
      </c>
      <c r="I54" s="34">
        <f>SUM(I55)</f>
        <v>109161.14</v>
      </c>
      <c r="J54" s="28">
        <f t="shared" si="5"/>
        <v>94.09956381566471</v>
      </c>
    </row>
    <row r="55" spans="1:10" ht="27" customHeight="1">
      <c r="A55" s="15">
        <v>45</v>
      </c>
      <c r="B55" s="16" t="s">
        <v>79</v>
      </c>
      <c r="C55" s="17" t="s">
        <v>24</v>
      </c>
      <c r="D55" s="17" t="s">
        <v>80</v>
      </c>
      <c r="E55" s="17"/>
      <c r="F55" s="17"/>
      <c r="G55" s="19">
        <f>SUM(G56)</f>
        <v>99386</v>
      </c>
      <c r="H55" s="19">
        <f t="shared" si="6"/>
        <v>116006</v>
      </c>
      <c r="I55" s="35">
        <f>SUM(I56)</f>
        <v>109161.14</v>
      </c>
      <c r="J55" s="30">
        <f t="shared" si="5"/>
        <v>94.09956381566471</v>
      </c>
    </row>
    <row r="56" spans="1:10" ht="24" customHeight="1">
      <c r="A56" s="15">
        <v>46</v>
      </c>
      <c r="B56" s="16" t="s">
        <v>28</v>
      </c>
      <c r="C56" s="17" t="s">
        <v>24</v>
      </c>
      <c r="D56" s="17" t="s">
        <v>80</v>
      </c>
      <c r="E56" s="17" t="s">
        <v>29</v>
      </c>
      <c r="F56" s="17"/>
      <c r="G56" s="19">
        <f>SUM(G57)</f>
        <v>99386</v>
      </c>
      <c r="H56" s="19">
        <f t="shared" si="6"/>
        <v>116006</v>
      </c>
      <c r="I56" s="35">
        <f>SUM(I57)</f>
        <v>109161.14</v>
      </c>
      <c r="J56" s="30">
        <f t="shared" si="5"/>
        <v>94.09956381566471</v>
      </c>
    </row>
    <row r="57" spans="1:10" ht="31.5">
      <c r="A57" s="15">
        <v>47</v>
      </c>
      <c r="B57" s="16" t="s">
        <v>67</v>
      </c>
      <c r="C57" s="17" t="s">
        <v>24</v>
      </c>
      <c r="D57" s="17" t="s">
        <v>80</v>
      </c>
      <c r="E57" s="17" t="s">
        <v>68</v>
      </c>
      <c r="F57" s="17"/>
      <c r="G57" s="19">
        <f>SUM(G58)</f>
        <v>99386</v>
      </c>
      <c r="H57" s="19">
        <f t="shared" si="6"/>
        <v>116006</v>
      </c>
      <c r="I57" s="35">
        <f>SUM(I58)</f>
        <v>109161.14</v>
      </c>
      <c r="J57" s="30">
        <f t="shared" si="5"/>
        <v>94.09956381566471</v>
      </c>
    </row>
    <row r="58" spans="1:10" ht="47.25">
      <c r="A58" s="15">
        <v>48</v>
      </c>
      <c r="B58" s="16" t="s">
        <v>81</v>
      </c>
      <c r="C58" s="17" t="s">
        <v>24</v>
      </c>
      <c r="D58" s="17" t="s">
        <v>80</v>
      </c>
      <c r="E58" s="17" t="s">
        <v>82</v>
      </c>
      <c r="F58" s="17"/>
      <c r="G58" s="19">
        <f>SUM(G59+G61)</f>
        <v>99386</v>
      </c>
      <c r="H58" s="19">
        <f>SUM(H59+H61)</f>
        <v>116006</v>
      </c>
      <c r="I58" s="36">
        <v>109161.14</v>
      </c>
      <c r="J58" s="30">
        <f t="shared" si="5"/>
        <v>94.09956381566471</v>
      </c>
    </row>
    <row r="59" spans="1:10" ht="78.75">
      <c r="A59" s="15">
        <v>49</v>
      </c>
      <c r="B59" s="16" t="s">
        <v>34</v>
      </c>
      <c r="C59" s="17" t="s">
        <v>24</v>
      </c>
      <c r="D59" s="17" t="s">
        <v>80</v>
      </c>
      <c r="E59" s="17" t="s">
        <v>82</v>
      </c>
      <c r="F59" s="17" t="s">
        <v>35</v>
      </c>
      <c r="G59" s="19">
        <f>SUM(G60)</f>
        <v>88740</v>
      </c>
      <c r="H59" s="19">
        <f>SUM(H60)</f>
        <v>98056</v>
      </c>
      <c r="I59" s="36">
        <v>91211.14</v>
      </c>
      <c r="J59" s="30">
        <f t="shared" si="5"/>
        <v>93.01943787223628</v>
      </c>
    </row>
    <row r="60" spans="1:10" ht="31.5">
      <c r="A60" s="15">
        <v>50</v>
      </c>
      <c r="B60" s="16" t="s">
        <v>36</v>
      </c>
      <c r="C60" s="17" t="s">
        <v>24</v>
      </c>
      <c r="D60" s="17" t="s">
        <v>80</v>
      </c>
      <c r="E60" s="17" t="s">
        <v>82</v>
      </c>
      <c r="F60" s="17" t="s">
        <v>37</v>
      </c>
      <c r="G60" s="19">
        <v>88740</v>
      </c>
      <c r="H60" s="19">
        <v>98056</v>
      </c>
      <c r="I60" s="36">
        <v>91211.14</v>
      </c>
      <c r="J60" s="30">
        <f t="shared" si="5"/>
        <v>93.01943787223628</v>
      </c>
    </row>
    <row r="61" spans="1:10" ht="31.5">
      <c r="A61" s="15">
        <v>51</v>
      </c>
      <c r="B61" s="16" t="s">
        <v>42</v>
      </c>
      <c r="C61" s="17" t="s">
        <v>24</v>
      </c>
      <c r="D61" s="17" t="s">
        <v>80</v>
      </c>
      <c r="E61" s="17" t="s">
        <v>82</v>
      </c>
      <c r="F61" s="17" t="s">
        <v>43</v>
      </c>
      <c r="G61" s="19">
        <f>SUM(G62)</f>
        <v>10646</v>
      </c>
      <c r="H61" s="19">
        <f aca="true" t="shared" si="7" ref="H61:H68">SUM(H62)</f>
        <v>17950</v>
      </c>
      <c r="I61" s="36">
        <v>17950</v>
      </c>
      <c r="J61" s="30">
        <f t="shared" si="5"/>
        <v>100</v>
      </c>
    </row>
    <row r="62" spans="1:10" ht="31.5">
      <c r="A62" s="15">
        <v>52</v>
      </c>
      <c r="B62" s="16" t="s">
        <v>44</v>
      </c>
      <c r="C62" s="17" t="s">
        <v>24</v>
      </c>
      <c r="D62" s="17" t="s">
        <v>80</v>
      </c>
      <c r="E62" s="17" t="s">
        <v>82</v>
      </c>
      <c r="F62" s="17" t="s">
        <v>45</v>
      </c>
      <c r="G62" s="19">
        <v>10646</v>
      </c>
      <c r="H62" s="19">
        <v>17950</v>
      </c>
      <c r="I62" s="36">
        <v>17950</v>
      </c>
      <c r="J62" s="30">
        <f t="shared" si="5"/>
        <v>100</v>
      </c>
    </row>
    <row r="63" spans="1:10" ht="31.5">
      <c r="A63" s="10">
        <v>53</v>
      </c>
      <c r="B63" s="11" t="s">
        <v>83</v>
      </c>
      <c r="C63" s="12" t="s">
        <v>24</v>
      </c>
      <c r="D63" s="12" t="s">
        <v>84</v>
      </c>
      <c r="E63" s="12"/>
      <c r="F63" s="12"/>
      <c r="G63" s="23">
        <f>SUM(G64+G75)</f>
        <v>75015</v>
      </c>
      <c r="H63" s="23">
        <f>SUM(H64+H75)</f>
        <v>132164</v>
      </c>
      <c r="I63" s="37">
        <f>SUM(I64+I75)</f>
        <v>132164</v>
      </c>
      <c r="J63" s="28">
        <f t="shared" si="5"/>
        <v>100</v>
      </c>
    </row>
    <row r="64" spans="1:10" ht="54" customHeight="1">
      <c r="A64" s="15">
        <v>54</v>
      </c>
      <c r="B64" s="16" t="s">
        <v>85</v>
      </c>
      <c r="C64" s="17" t="s">
        <v>24</v>
      </c>
      <c r="D64" s="17" t="s">
        <v>86</v>
      </c>
      <c r="E64" s="17"/>
      <c r="F64" s="17"/>
      <c r="G64" s="19">
        <f>SUM(G65+G70)</f>
        <v>18000</v>
      </c>
      <c r="H64" s="19">
        <f>SUM(H65+H70)</f>
        <v>75000</v>
      </c>
      <c r="I64" s="29">
        <v>75000</v>
      </c>
      <c r="J64" s="30">
        <f t="shared" si="5"/>
        <v>100</v>
      </c>
    </row>
    <row r="65" spans="1:10" ht="30.75" customHeight="1">
      <c r="A65" s="15">
        <v>56</v>
      </c>
      <c r="B65" s="16" t="s">
        <v>87</v>
      </c>
      <c r="C65" s="17" t="s">
        <v>24</v>
      </c>
      <c r="D65" s="17" t="s">
        <v>86</v>
      </c>
      <c r="E65" s="17" t="s">
        <v>88</v>
      </c>
      <c r="F65" s="17"/>
      <c r="G65" s="19">
        <f>SUM(G66)</f>
        <v>18000</v>
      </c>
      <c r="H65" s="19">
        <f t="shared" si="7"/>
        <v>0</v>
      </c>
      <c r="I65" s="29"/>
      <c r="J65" s="30" t="e">
        <f t="shared" si="5"/>
        <v>#DIV/0!</v>
      </c>
    </row>
    <row r="66" spans="1:10" ht="48" customHeight="1">
      <c r="A66" s="15">
        <v>57</v>
      </c>
      <c r="B66" s="16" t="s">
        <v>89</v>
      </c>
      <c r="C66" s="17" t="s">
        <v>24</v>
      </c>
      <c r="D66" s="17" t="s">
        <v>86</v>
      </c>
      <c r="E66" s="17" t="s">
        <v>90</v>
      </c>
      <c r="F66" s="17"/>
      <c r="G66" s="19">
        <f>SUM(G67)</f>
        <v>18000</v>
      </c>
      <c r="H66" s="19">
        <f t="shared" si="7"/>
        <v>0</v>
      </c>
      <c r="I66" s="29"/>
      <c r="J66" s="30" t="e">
        <f t="shared" si="5"/>
        <v>#DIV/0!</v>
      </c>
    </row>
    <row r="67" spans="1:10" ht="31.5" customHeight="1">
      <c r="A67" s="15">
        <v>58</v>
      </c>
      <c r="B67" s="16" t="s">
        <v>91</v>
      </c>
      <c r="C67" s="17" t="s">
        <v>24</v>
      </c>
      <c r="D67" s="17" t="s">
        <v>86</v>
      </c>
      <c r="E67" s="17" t="s">
        <v>92</v>
      </c>
      <c r="F67" s="17"/>
      <c r="G67" s="19">
        <f>SUM(G68)</f>
        <v>18000</v>
      </c>
      <c r="H67" s="19">
        <f t="shared" si="7"/>
        <v>0</v>
      </c>
      <c r="I67" s="29"/>
      <c r="J67" s="30" t="e">
        <f t="shared" si="5"/>
        <v>#DIV/0!</v>
      </c>
    </row>
    <row r="68" spans="1:10" ht="54" customHeight="1">
      <c r="A68" s="15">
        <v>59</v>
      </c>
      <c r="B68" s="16" t="s">
        <v>42</v>
      </c>
      <c r="C68" s="17" t="s">
        <v>24</v>
      </c>
      <c r="D68" s="17" t="s">
        <v>86</v>
      </c>
      <c r="E68" s="17" t="s">
        <v>92</v>
      </c>
      <c r="F68" s="17" t="s">
        <v>43</v>
      </c>
      <c r="G68" s="19">
        <f>SUM(G69)</f>
        <v>18000</v>
      </c>
      <c r="H68" s="19">
        <f t="shared" si="7"/>
        <v>0</v>
      </c>
      <c r="I68" s="29"/>
      <c r="J68" s="30" t="e">
        <f t="shared" si="5"/>
        <v>#DIV/0!</v>
      </c>
    </row>
    <row r="69" spans="1:10" ht="60.75" customHeight="1">
      <c r="A69" s="15">
        <v>60</v>
      </c>
      <c r="B69" s="16" t="s">
        <v>44</v>
      </c>
      <c r="C69" s="17" t="s">
        <v>24</v>
      </c>
      <c r="D69" s="17" t="s">
        <v>86</v>
      </c>
      <c r="E69" s="17" t="s">
        <v>92</v>
      </c>
      <c r="F69" s="17" t="s">
        <v>45</v>
      </c>
      <c r="G69" s="19">
        <v>18000</v>
      </c>
      <c r="H69" s="19">
        <v>0</v>
      </c>
      <c r="I69" s="29"/>
      <c r="J69" s="30" t="e">
        <f t="shared" si="5"/>
        <v>#DIV/0!</v>
      </c>
    </row>
    <row r="70" spans="1:10" ht="69.75" customHeight="1">
      <c r="A70" s="15">
        <v>61</v>
      </c>
      <c r="B70" s="16" t="s">
        <v>93</v>
      </c>
      <c r="C70" s="17" t="s">
        <v>24</v>
      </c>
      <c r="D70" s="17" t="s">
        <v>86</v>
      </c>
      <c r="E70" s="17" t="s">
        <v>29</v>
      </c>
      <c r="F70" s="17"/>
      <c r="G70" s="19">
        <f aca="true" t="shared" si="8" ref="G70:H73">SUM(G71)</f>
        <v>0</v>
      </c>
      <c r="H70" s="19">
        <f t="shared" si="8"/>
        <v>75000</v>
      </c>
      <c r="I70" s="29">
        <v>75000</v>
      </c>
      <c r="J70" s="30">
        <f t="shared" si="5"/>
        <v>100</v>
      </c>
    </row>
    <row r="71" spans="1:10" ht="31.5" customHeight="1">
      <c r="A71" s="15">
        <v>62</v>
      </c>
      <c r="B71" s="16" t="s">
        <v>93</v>
      </c>
      <c r="C71" s="17" t="s">
        <v>24</v>
      </c>
      <c r="D71" s="17" t="s">
        <v>86</v>
      </c>
      <c r="E71" s="17" t="s">
        <v>60</v>
      </c>
      <c r="F71" s="17"/>
      <c r="G71" s="19">
        <f t="shared" si="8"/>
        <v>0</v>
      </c>
      <c r="H71" s="19">
        <f t="shared" si="8"/>
        <v>75000</v>
      </c>
      <c r="I71" s="29">
        <v>75000</v>
      </c>
      <c r="J71" s="30">
        <f t="shared" si="5"/>
        <v>100</v>
      </c>
    </row>
    <row r="72" spans="1:10" ht="31.5" customHeight="1">
      <c r="A72" s="15">
        <v>63</v>
      </c>
      <c r="B72" s="16" t="s">
        <v>93</v>
      </c>
      <c r="C72" s="17" t="s">
        <v>24</v>
      </c>
      <c r="D72" s="17" t="s">
        <v>86</v>
      </c>
      <c r="E72" s="17" t="s">
        <v>94</v>
      </c>
      <c r="F72" s="17"/>
      <c r="G72" s="19">
        <f t="shared" si="8"/>
        <v>0</v>
      </c>
      <c r="H72" s="19">
        <f t="shared" si="8"/>
        <v>75000</v>
      </c>
      <c r="I72" s="29">
        <v>75000</v>
      </c>
      <c r="J72" s="30">
        <f t="shared" si="5"/>
        <v>100</v>
      </c>
    </row>
    <row r="73" spans="1:10" ht="36.75" customHeight="1">
      <c r="A73" s="15">
        <v>64</v>
      </c>
      <c r="B73" s="16" t="s">
        <v>42</v>
      </c>
      <c r="C73" s="17" t="s">
        <v>24</v>
      </c>
      <c r="D73" s="17" t="s">
        <v>86</v>
      </c>
      <c r="E73" s="17" t="s">
        <v>94</v>
      </c>
      <c r="F73" s="17" t="s">
        <v>43</v>
      </c>
      <c r="G73" s="19">
        <f t="shared" si="8"/>
        <v>0</v>
      </c>
      <c r="H73" s="19">
        <f t="shared" si="8"/>
        <v>75000</v>
      </c>
      <c r="I73" s="29">
        <v>75000</v>
      </c>
      <c r="J73" s="30">
        <f aca="true" t="shared" si="9" ref="J73:J104">SUM(I73/H73)*100</f>
        <v>100</v>
      </c>
    </row>
    <row r="74" spans="1:10" ht="32.25" customHeight="1">
      <c r="A74" s="15">
        <v>65</v>
      </c>
      <c r="B74" s="16" t="s">
        <v>44</v>
      </c>
      <c r="C74" s="17" t="s">
        <v>24</v>
      </c>
      <c r="D74" s="17" t="s">
        <v>86</v>
      </c>
      <c r="E74" s="17" t="s">
        <v>94</v>
      </c>
      <c r="F74" s="17" t="s">
        <v>45</v>
      </c>
      <c r="G74" s="19">
        <v>0</v>
      </c>
      <c r="H74" s="19">
        <v>75000</v>
      </c>
      <c r="I74" s="29">
        <v>75000</v>
      </c>
      <c r="J74" s="30">
        <f t="shared" si="9"/>
        <v>100</v>
      </c>
    </row>
    <row r="75" spans="1:10" ht="24" customHeight="1">
      <c r="A75" s="15">
        <v>66</v>
      </c>
      <c r="B75" s="16" t="s">
        <v>95</v>
      </c>
      <c r="C75" s="17" t="s">
        <v>24</v>
      </c>
      <c r="D75" s="17" t="s">
        <v>96</v>
      </c>
      <c r="E75" s="17"/>
      <c r="F75" s="17"/>
      <c r="G75" s="19">
        <f aca="true" t="shared" si="10" ref="G75:H79">SUM(G76)</f>
        <v>57015</v>
      </c>
      <c r="H75" s="19">
        <f t="shared" si="10"/>
        <v>57164</v>
      </c>
      <c r="I75" s="36">
        <v>57164</v>
      </c>
      <c r="J75" s="30">
        <f t="shared" si="9"/>
        <v>100</v>
      </c>
    </row>
    <row r="76" spans="1:10" ht="47.25">
      <c r="A76" s="15">
        <v>67</v>
      </c>
      <c r="B76" s="16" t="s">
        <v>97</v>
      </c>
      <c r="C76" s="17" t="s">
        <v>24</v>
      </c>
      <c r="D76" s="17" t="s">
        <v>96</v>
      </c>
      <c r="E76" s="17" t="s">
        <v>88</v>
      </c>
      <c r="F76" s="17"/>
      <c r="G76" s="19">
        <f t="shared" si="10"/>
        <v>57015</v>
      </c>
      <c r="H76" s="19">
        <f t="shared" si="10"/>
        <v>57164</v>
      </c>
      <c r="I76" s="36">
        <v>57164</v>
      </c>
      <c r="J76" s="30">
        <f t="shared" si="9"/>
        <v>100</v>
      </c>
    </row>
    <row r="77" spans="1:10" ht="31.5">
      <c r="A77" s="15">
        <v>68</v>
      </c>
      <c r="B77" s="16" t="s">
        <v>98</v>
      </c>
      <c r="C77" s="17" t="s">
        <v>24</v>
      </c>
      <c r="D77" s="17" t="s">
        <v>96</v>
      </c>
      <c r="E77" s="17" t="s">
        <v>90</v>
      </c>
      <c r="F77" s="17"/>
      <c r="G77" s="19">
        <f t="shared" si="10"/>
        <v>57015</v>
      </c>
      <c r="H77" s="19">
        <f t="shared" si="10"/>
        <v>57164</v>
      </c>
      <c r="I77" s="36">
        <v>57164</v>
      </c>
      <c r="J77" s="30">
        <f t="shared" si="9"/>
        <v>100</v>
      </c>
    </row>
    <row r="78" spans="1:10" ht="94.5">
      <c r="A78" s="15">
        <v>69</v>
      </c>
      <c r="B78" s="16" t="s">
        <v>99</v>
      </c>
      <c r="C78" s="17" t="s">
        <v>24</v>
      </c>
      <c r="D78" s="17" t="s">
        <v>96</v>
      </c>
      <c r="E78" s="17" t="s">
        <v>100</v>
      </c>
      <c r="F78" s="17"/>
      <c r="G78" s="19">
        <f t="shared" si="10"/>
        <v>57015</v>
      </c>
      <c r="H78" s="19">
        <f t="shared" si="10"/>
        <v>57164</v>
      </c>
      <c r="I78" s="36">
        <v>57164</v>
      </c>
      <c r="J78" s="30">
        <f t="shared" si="9"/>
        <v>100</v>
      </c>
    </row>
    <row r="79" spans="1:10" ht="31.5">
      <c r="A79" s="15">
        <v>70</v>
      </c>
      <c r="B79" s="16" t="s">
        <v>42</v>
      </c>
      <c r="C79" s="17" t="s">
        <v>24</v>
      </c>
      <c r="D79" s="17" t="s">
        <v>96</v>
      </c>
      <c r="E79" s="17" t="s">
        <v>100</v>
      </c>
      <c r="F79" s="17" t="s">
        <v>43</v>
      </c>
      <c r="G79" s="19">
        <f t="shared" si="10"/>
        <v>57015</v>
      </c>
      <c r="H79" s="19">
        <f t="shared" si="10"/>
        <v>57164</v>
      </c>
      <c r="I79" s="36">
        <v>57164</v>
      </c>
      <c r="J79" s="30">
        <f t="shared" si="9"/>
        <v>100</v>
      </c>
    </row>
    <row r="80" spans="1:10" ht="31.5">
      <c r="A80" s="15">
        <v>71</v>
      </c>
      <c r="B80" s="16" t="s">
        <v>44</v>
      </c>
      <c r="C80" s="17" t="s">
        <v>24</v>
      </c>
      <c r="D80" s="17" t="s">
        <v>96</v>
      </c>
      <c r="E80" s="17" t="s">
        <v>100</v>
      </c>
      <c r="F80" s="17" t="s">
        <v>45</v>
      </c>
      <c r="G80" s="19">
        <v>57015</v>
      </c>
      <c r="H80" s="19">
        <f>54306+2858</f>
        <v>57164</v>
      </c>
      <c r="I80" s="36">
        <v>57164</v>
      </c>
      <c r="J80" s="30">
        <f t="shared" si="9"/>
        <v>100</v>
      </c>
    </row>
    <row r="81" spans="1:10" ht="25.5" customHeight="1">
      <c r="A81" s="10">
        <v>72</v>
      </c>
      <c r="B81" s="11" t="s">
        <v>101</v>
      </c>
      <c r="C81" s="12" t="s">
        <v>24</v>
      </c>
      <c r="D81" s="12" t="s">
        <v>102</v>
      </c>
      <c r="E81" s="12"/>
      <c r="F81" s="12"/>
      <c r="G81" s="23">
        <f>SUM(G82+G88+G108+G103)</f>
        <v>844632</v>
      </c>
      <c r="H81" s="23">
        <f>SUM(H82+H88+H108+H103)</f>
        <v>1672608.93</v>
      </c>
      <c r="I81" s="23">
        <f>SUM(I82+I88+I108+I103)</f>
        <v>1515173.8900000001</v>
      </c>
      <c r="J81" s="28">
        <f t="shared" si="9"/>
        <v>90.58745668660278</v>
      </c>
    </row>
    <row r="82" spans="1:10" ht="31.5" customHeight="1">
      <c r="A82" s="15">
        <v>73</v>
      </c>
      <c r="B82" s="16" t="s">
        <v>103</v>
      </c>
      <c r="C82" s="17" t="s">
        <v>24</v>
      </c>
      <c r="D82" s="17" t="s">
        <v>104</v>
      </c>
      <c r="E82" s="17"/>
      <c r="F82" s="17"/>
      <c r="G82" s="19">
        <f aca="true" t="shared" si="11" ref="G82:H86">SUM(G83)</f>
        <v>14400</v>
      </c>
      <c r="H82" s="19">
        <f t="shared" si="11"/>
        <v>0</v>
      </c>
      <c r="I82" s="29">
        <v>0</v>
      </c>
      <c r="J82" s="30">
        <v>0</v>
      </c>
    </row>
    <row r="83" spans="1:10" ht="45.75" customHeight="1">
      <c r="A83" s="15">
        <v>74</v>
      </c>
      <c r="B83" s="16" t="s">
        <v>97</v>
      </c>
      <c r="C83" s="17" t="s">
        <v>24</v>
      </c>
      <c r="D83" s="17" t="s">
        <v>104</v>
      </c>
      <c r="E83" s="17" t="s">
        <v>88</v>
      </c>
      <c r="F83" s="17"/>
      <c r="G83" s="19">
        <f t="shared" si="11"/>
        <v>14400</v>
      </c>
      <c r="H83" s="19">
        <f t="shared" si="11"/>
        <v>0</v>
      </c>
      <c r="I83" s="29">
        <v>0</v>
      </c>
      <c r="J83" s="30">
        <v>0</v>
      </c>
    </row>
    <row r="84" spans="1:10" ht="40.5" customHeight="1">
      <c r="A84" s="15">
        <v>75</v>
      </c>
      <c r="B84" s="16" t="s">
        <v>98</v>
      </c>
      <c r="C84" s="17" t="s">
        <v>24</v>
      </c>
      <c r="D84" s="17" t="s">
        <v>104</v>
      </c>
      <c r="E84" s="17" t="s">
        <v>90</v>
      </c>
      <c r="F84" s="17"/>
      <c r="G84" s="19">
        <f t="shared" si="11"/>
        <v>14400</v>
      </c>
      <c r="H84" s="19">
        <f t="shared" si="11"/>
        <v>0</v>
      </c>
      <c r="I84" s="29">
        <v>0</v>
      </c>
      <c r="J84" s="30">
        <v>0</v>
      </c>
    </row>
    <row r="85" spans="1:10" ht="22.5" customHeight="1">
      <c r="A85" s="15">
        <v>76</v>
      </c>
      <c r="B85" s="38" t="s">
        <v>105</v>
      </c>
      <c r="C85" s="17" t="s">
        <v>24</v>
      </c>
      <c r="D85" s="17" t="s">
        <v>104</v>
      </c>
      <c r="E85" s="17" t="s">
        <v>106</v>
      </c>
      <c r="F85" s="17"/>
      <c r="G85" s="19">
        <f t="shared" si="11"/>
        <v>14400</v>
      </c>
      <c r="H85" s="19">
        <f t="shared" si="11"/>
        <v>0</v>
      </c>
      <c r="I85" s="29">
        <v>0</v>
      </c>
      <c r="J85" s="30">
        <v>0</v>
      </c>
    </row>
    <row r="86" spans="1:10" ht="30.75" customHeight="1">
      <c r="A86" s="15">
        <v>77</v>
      </c>
      <c r="B86" s="16" t="s">
        <v>42</v>
      </c>
      <c r="C86" s="17" t="s">
        <v>24</v>
      </c>
      <c r="D86" s="17" t="s">
        <v>104</v>
      </c>
      <c r="E86" s="17" t="s">
        <v>106</v>
      </c>
      <c r="F86" s="17" t="s">
        <v>43</v>
      </c>
      <c r="G86" s="19">
        <f t="shared" si="11"/>
        <v>14400</v>
      </c>
      <c r="H86" s="19">
        <f t="shared" si="11"/>
        <v>0</v>
      </c>
      <c r="I86" s="29">
        <v>0</v>
      </c>
      <c r="J86" s="30">
        <v>0</v>
      </c>
    </row>
    <row r="87" spans="1:10" ht="21.75" customHeight="1">
      <c r="A87" s="15">
        <v>78</v>
      </c>
      <c r="B87" s="16" t="s">
        <v>44</v>
      </c>
      <c r="C87" s="17" t="s">
        <v>24</v>
      </c>
      <c r="D87" s="17" t="s">
        <v>104</v>
      </c>
      <c r="E87" s="17" t="s">
        <v>106</v>
      </c>
      <c r="F87" s="17" t="s">
        <v>45</v>
      </c>
      <c r="G87" s="19">
        <v>14400</v>
      </c>
      <c r="H87" s="19">
        <v>0</v>
      </c>
      <c r="I87" s="29">
        <v>0</v>
      </c>
      <c r="J87" s="30">
        <v>0</v>
      </c>
    </row>
    <row r="88" spans="1:10" ht="30.75" customHeight="1">
      <c r="A88" s="15">
        <v>79</v>
      </c>
      <c r="B88" s="16" t="s">
        <v>107</v>
      </c>
      <c r="C88" s="17" t="s">
        <v>24</v>
      </c>
      <c r="D88" s="17" t="s">
        <v>108</v>
      </c>
      <c r="E88" s="17"/>
      <c r="F88" s="17"/>
      <c r="G88" s="19">
        <f>SUM(G89)</f>
        <v>830232</v>
      </c>
      <c r="H88" s="19">
        <f>SUM(H89)</f>
        <v>958788.9299999999</v>
      </c>
      <c r="I88" s="31">
        <v>801353.89</v>
      </c>
      <c r="J88" s="30">
        <f t="shared" si="9"/>
        <v>83.57980207385165</v>
      </c>
    </row>
    <row r="89" spans="1:10" ht="47.25">
      <c r="A89" s="15">
        <v>80</v>
      </c>
      <c r="B89" s="16" t="s">
        <v>97</v>
      </c>
      <c r="C89" s="17" t="s">
        <v>24</v>
      </c>
      <c r="D89" s="17" t="s">
        <v>108</v>
      </c>
      <c r="E89" s="17" t="s">
        <v>88</v>
      </c>
      <c r="F89" s="17"/>
      <c r="G89" s="19">
        <f>SUM(G90)</f>
        <v>830232</v>
      </c>
      <c r="H89" s="19">
        <f>SUM(H90)</f>
        <v>958788.9299999999</v>
      </c>
      <c r="I89" s="31">
        <v>801353.89</v>
      </c>
      <c r="J89" s="30">
        <f t="shared" si="9"/>
        <v>83.57980207385165</v>
      </c>
    </row>
    <row r="90" spans="1:10" ht="31.5">
      <c r="A90" s="15">
        <v>81</v>
      </c>
      <c r="B90" s="16" t="s">
        <v>109</v>
      </c>
      <c r="C90" s="17" t="s">
        <v>24</v>
      </c>
      <c r="D90" s="17" t="s">
        <v>108</v>
      </c>
      <c r="E90" s="17" t="s">
        <v>110</v>
      </c>
      <c r="F90" s="17"/>
      <c r="G90" s="19">
        <f>SUM(G91+G94+G97)+G101</f>
        <v>830232</v>
      </c>
      <c r="H90" s="19">
        <f>SUM(H91+H94+H97)+H101</f>
        <v>958788.9299999999</v>
      </c>
      <c r="I90" s="31">
        <f>SUM(I91+I94+I97)</f>
        <v>801353.89</v>
      </c>
      <c r="J90" s="30">
        <f t="shared" si="9"/>
        <v>83.57980207385165</v>
      </c>
    </row>
    <row r="91" spans="1:10" ht="103.5" customHeight="1">
      <c r="A91" s="15">
        <v>82</v>
      </c>
      <c r="B91" s="20" t="s">
        <v>111</v>
      </c>
      <c r="C91" s="17" t="s">
        <v>24</v>
      </c>
      <c r="D91" s="17" t="s">
        <v>108</v>
      </c>
      <c r="E91" s="17" t="s">
        <v>112</v>
      </c>
      <c r="F91" s="17"/>
      <c r="G91" s="19">
        <f>SUM(G92)</f>
        <v>109177</v>
      </c>
      <c r="H91" s="19">
        <f>SUM(H92)</f>
        <v>213006.93</v>
      </c>
      <c r="I91" s="29">
        <v>80291.89</v>
      </c>
      <c r="J91" s="30">
        <f t="shared" si="9"/>
        <v>37.69449660628412</v>
      </c>
    </row>
    <row r="92" spans="1:10" ht="31.5">
      <c r="A92" s="15">
        <v>83</v>
      </c>
      <c r="B92" s="16" t="s">
        <v>42</v>
      </c>
      <c r="C92" s="17" t="s">
        <v>24</v>
      </c>
      <c r="D92" s="17" t="s">
        <v>108</v>
      </c>
      <c r="E92" s="17" t="s">
        <v>112</v>
      </c>
      <c r="F92" s="17" t="s">
        <v>43</v>
      </c>
      <c r="G92" s="19">
        <f>SUM(G93)</f>
        <v>109177</v>
      </c>
      <c r="H92" s="19">
        <f>SUM(H93)</f>
        <v>213006.93</v>
      </c>
      <c r="I92" s="29">
        <v>80291.89</v>
      </c>
      <c r="J92" s="30">
        <f t="shared" si="9"/>
        <v>37.69449660628412</v>
      </c>
    </row>
    <row r="93" spans="1:10" ht="31.5">
      <c r="A93" s="15">
        <v>84</v>
      </c>
      <c r="B93" s="16" t="s">
        <v>44</v>
      </c>
      <c r="C93" s="17" t="s">
        <v>24</v>
      </c>
      <c r="D93" s="17" t="s">
        <v>108</v>
      </c>
      <c r="E93" s="17" t="s">
        <v>112</v>
      </c>
      <c r="F93" s="17" t="s">
        <v>45</v>
      </c>
      <c r="G93" s="19">
        <v>109177</v>
      </c>
      <c r="H93" s="19">
        <f>109177+103829.93</f>
        <v>213006.93</v>
      </c>
      <c r="I93" s="29">
        <v>80291.89</v>
      </c>
      <c r="J93" s="30">
        <f t="shared" si="9"/>
        <v>37.69449660628412</v>
      </c>
    </row>
    <row r="94" spans="1:10" ht="82.5" customHeight="1">
      <c r="A94" s="15">
        <v>85</v>
      </c>
      <c r="B94" s="16" t="s">
        <v>113</v>
      </c>
      <c r="C94" s="17" t="s">
        <v>24</v>
      </c>
      <c r="D94" s="17" t="s">
        <v>108</v>
      </c>
      <c r="E94" s="17" t="s">
        <v>114</v>
      </c>
      <c r="F94" s="17"/>
      <c r="G94" s="19">
        <f>SUM(G95)</f>
        <v>132998</v>
      </c>
      <c r="H94" s="19">
        <f>SUM(H95)</f>
        <v>132998</v>
      </c>
      <c r="I94" s="29">
        <v>132998</v>
      </c>
      <c r="J94" s="30">
        <f t="shared" si="9"/>
        <v>100</v>
      </c>
    </row>
    <row r="95" spans="1:10" ht="58.5" customHeight="1">
      <c r="A95" s="15">
        <v>86</v>
      </c>
      <c r="B95" s="16" t="s">
        <v>42</v>
      </c>
      <c r="C95" s="17" t="s">
        <v>24</v>
      </c>
      <c r="D95" s="17" t="s">
        <v>108</v>
      </c>
      <c r="E95" s="17" t="s">
        <v>114</v>
      </c>
      <c r="F95" s="17" t="s">
        <v>43</v>
      </c>
      <c r="G95" s="19">
        <f>SUM(G96)</f>
        <v>132998</v>
      </c>
      <c r="H95" s="19">
        <f>SUM(H96)</f>
        <v>132998</v>
      </c>
      <c r="I95" s="29">
        <v>132998</v>
      </c>
      <c r="J95" s="30">
        <f t="shared" si="9"/>
        <v>100</v>
      </c>
    </row>
    <row r="96" spans="1:10" ht="58.5" customHeight="1">
      <c r="A96" s="15">
        <v>87</v>
      </c>
      <c r="B96" s="16" t="s">
        <v>44</v>
      </c>
      <c r="C96" s="17" t="s">
        <v>24</v>
      </c>
      <c r="D96" s="17" t="s">
        <v>108</v>
      </c>
      <c r="E96" s="17" t="s">
        <v>114</v>
      </c>
      <c r="F96" s="17" t="s">
        <v>45</v>
      </c>
      <c r="G96" s="19">
        <v>132998</v>
      </c>
      <c r="H96" s="19">
        <v>132998</v>
      </c>
      <c r="I96" s="29">
        <v>132998</v>
      </c>
      <c r="J96" s="30">
        <f t="shared" si="9"/>
        <v>100</v>
      </c>
    </row>
    <row r="97" spans="1:10" ht="110.25">
      <c r="A97" s="15">
        <v>88</v>
      </c>
      <c r="B97" s="38" t="s">
        <v>115</v>
      </c>
      <c r="C97" s="17" t="s">
        <v>24</v>
      </c>
      <c r="D97" s="17" t="s">
        <v>108</v>
      </c>
      <c r="E97" s="17" t="s">
        <v>116</v>
      </c>
      <c r="F97" s="17"/>
      <c r="G97" s="19">
        <f>SUM(G98)</f>
        <v>588057</v>
      </c>
      <c r="H97" s="19">
        <f>SUM(H98)</f>
        <v>588064</v>
      </c>
      <c r="I97" s="36">
        <v>588064</v>
      </c>
      <c r="J97" s="30">
        <f t="shared" si="9"/>
        <v>100</v>
      </c>
    </row>
    <row r="98" spans="1:10" ht="31.5">
      <c r="A98" s="15">
        <v>89</v>
      </c>
      <c r="B98" s="16" t="s">
        <v>42</v>
      </c>
      <c r="C98" s="17" t="s">
        <v>24</v>
      </c>
      <c r="D98" s="17" t="s">
        <v>108</v>
      </c>
      <c r="E98" s="17" t="s">
        <v>116</v>
      </c>
      <c r="F98" s="17" t="s">
        <v>43</v>
      </c>
      <c r="G98" s="19">
        <v>588057</v>
      </c>
      <c r="H98" s="19">
        <f>SUM(H99)</f>
        <v>588064</v>
      </c>
      <c r="I98" s="36">
        <v>588064</v>
      </c>
      <c r="J98" s="30">
        <f t="shared" si="9"/>
        <v>100</v>
      </c>
    </row>
    <row r="99" spans="1:10" ht="31.5">
      <c r="A99" s="15">
        <v>90</v>
      </c>
      <c r="B99" s="16" t="s">
        <v>44</v>
      </c>
      <c r="C99" s="17" t="s">
        <v>24</v>
      </c>
      <c r="D99" s="17" t="s">
        <v>108</v>
      </c>
      <c r="E99" s="17" t="s">
        <v>116</v>
      </c>
      <c r="F99" s="17" t="s">
        <v>45</v>
      </c>
      <c r="G99" s="19">
        <v>588057</v>
      </c>
      <c r="H99" s="19">
        <f>582234+5823+7</f>
        <v>588064</v>
      </c>
      <c r="I99" s="36">
        <v>588064</v>
      </c>
      <c r="J99" s="30">
        <f t="shared" si="9"/>
        <v>100</v>
      </c>
    </row>
    <row r="100" spans="1:10" ht="77.25" customHeight="1">
      <c r="A100" s="15">
        <v>91</v>
      </c>
      <c r="B100" s="16" t="s">
        <v>117</v>
      </c>
      <c r="C100" s="17" t="s">
        <v>24</v>
      </c>
      <c r="D100" s="17" t="s">
        <v>108</v>
      </c>
      <c r="E100" s="17" t="s">
        <v>118</v>
      </c>
      <c r="F100" s="17"/>
      <c r="G100" s="19">
        <f>G101</f>
        <v>0</v>
      </c>
      <c r="H100" s="19">
        <f aca="true" t="shared" si="12" ref="H100:H106">H101</f>
        <v>24720</v>
      </c>
      <c r="I100" s="36">
        <v>0</v>
      </c>
      <c r="J100" s="30">
        <f t="shared" si="9"/>
        <v>0</v>
      </c>
    </row>
    <row r="101" spans="1:10" ht="31.5">
      <c r="A101" s="15">
        <v>92</v>
      </c>
      <c r="B101" s="16" t="s">
        <v>42</v>
      </c>
      <c r="C101" s="17" t="s">
        <v>24</v>
      </c>
      <c r="D101" s="17" t="s">
        <v>108</v>
      </c>
      <c r="E101" s="17" t="s">
        <v>118</v>
      </c>
      <c r="F101" s="17" t="s">
        <v>43</v>
      </c>
      <c r="G101" s="19">
        <f>SUM(G102)</f>
        <v>0</v>
      </c>
      <c r="H101" s="19">
        <f>SUM(H102)</f>
        <v>24720</v>
      </c>
      <c r="I101" s="36">
        <v>0</v>
      </c>
      <c r="J101" s="30">
        <f t="shared" si="9"/>
        <v>0</v>
      </c>
    </row>
    <row r="102" spans="1:10" ht="31.5">
      <c r="A102" s="15">
        <v>93</v>
      </c>
      <c r="B102" s="16" t="s">
        <v>44</v>
      </c>
      <c r="C102" s="17" t="s">
        <v>24</v>
      </c>
      <c r="D102" s="17" t="s">
        <v>108</v>
      </c>
      <c r="E102" s="17" t="s">
        <v>118</v>
      </c>
      <c r="F102" s="17" t="s">
        <v>45</v>
      </c>
      <c r="G102" s="19">
        <v>0</v>
      </c>
      <c r="H102" s="19">
        <f>24000+720</f>
        <v>24720</v>
      </c>
      <c r="I102" s="36">
        <v>0</v>
      </c>
      <c r="J102" s="30">
        <f t="shared" si="9"/>
        <v>0</v>
      </c>
    </row>
    <row r="103" spans="1:10" ht="80.25" customHeight="1">
      <c r="A103" s="15">
        <v>94</v>
      </c>
      <c r="B103" s="39" t="s">
        <v>119</v>
      </c>
      <c r="C103" s="17"/>
      <c r="D103" s="17" t="s">
        <v>108</v>
      </c>
      <c r="E103" s="17" t="s">
        <v>120</v>
      </c>
      <c r="F103" s="17"/>
      <c r="G103" s="19">
        <f>G104</f>
        <v>0</v>
      </c>
      <c r="H103" s="19">
        <f t="shared" si="12"/>
        <v>708820</v>
      </c>
      <c r="I103" s="36">
        <v>708820</v>
      </c>
      <c r="J103" s="30">
        <f t="shared" si="9"/>
        <v>100</v>
      </c>
    </row>
    <row r="104" spans="1:10" ht="63">
      <c r="A104" s="15">
        <v>95</v>
      </c>
      <c r="B104" s="21" t="s">
        <v>121</v>
      </c>
      <c r="C104" s="17"/>
      <c r="D104" s="17" t="s">
        <v>108</v>
      </c>
      <c r="E104" s="17" t="s">
        <v>122</v>
      </c>
      <c r="F104" s="17"/>
      <c r="G104" s="19">
        <f>G105</f>
        <v>0</v>
      </c>
      <c r="H104" s="19">
        <f t="shared" si="12"/>
        <v>708820</v>
      </c>
      <c r="I104" s="36">
        <v>708820</v>
      </c>
      <c r="J104" s="30">
        <f t="shared" si="9"/>
        <v>100</v>
      </c>
    </row>
    <row r="105" spans="1:10" ht="135.75" customHeight="1">
      <c r="A105" s="15">
        <v>96</v>
      </c>
      <c r="B105" s="40" t="s">
        <v>123</v>
      </c>
      <c r="C105" s="17" t="s">
        <v>24</v>
      </c>
      <c r="D105" s="17" t="s">
        <v>108</v>
      </c>
      <c r="E105" s="17" t="s">
        <v>124</v>
      </c>
      <c r="F105" s="17"/>
      <c r="G105" s="19">
        <f>G106</f>
        <v>0</v>
      </c>
      <c r="H105" s="19">
        <f t="shared" si="12"/>
        <v>708820</v>
      </c>
      <c r="I105" s="36">
        <v>708820</v>
      </c>
      <c r="J105" s="30">
        <f aca="true" t="shared" si="13" ref="J105:J136">SUM(I105/H105)*100</f>
        <v>100</v>
      </c>
    </row>
    <row r="106" spans="1:10" ht="31.5">
      <c r="A106" s="15">
        <v>97</v>
      </c>
      <c r="B106" s="16" t="s">
        <v>42</v>
      </c>
      <c r="C106" s="17" t="s">
        <v>24</v>
      </c>
      <c r="D106" s="17" t="s">
        <v>108</v>
      </c>
      <c r="E106" s="17" t="s">
        <v>124</v>
      </c>
      <c r="F106" s="17" t="s">
        <v>43</v>
      </c>
      <c r="G106" s="19">
        <f>G107</f>
        <v>0</v>
      </c>
      <c r="H106" s="19">
        <f t="shared" si="12"/>
        <v>708820</v>
      </c>
      <c r="I106" s="36">
        <v>708820</v>
      </c>
      <c r="J106" s="30">
        <f t="shared" si="13"/>
        <v>100</v>
      </c>
    </row>
    <row r="107" spans="1:10" ht="31.5">
      <c r="A107" s="15">
        <v>98</v>
      </c>
      <c r="B107" s="16" t="s">
        <v>44</v>
      </c>
      <c r="C107" s="17" t="s">
        <v>24</v>
      </c>
      <c r="D107" s="17" t="s">
        <v>108</v>
      </c>
      <c r="E107" s="17" t="s">
        <v>124</v>
      </c>
      <c r="F107" s="17" t="s">
        <v>45</v>
      </c>
      <c r="G107" s="19">
        <v>0</v>
      </c>
      <c r="H107" s="19">
        <v>708820</v>
      </c>
      <c r="I107" s="36">
        <v>708820</v>
      </c>
      <c r="J107" s="30">
        <f t="shared" si="13"/>
        <v>100</v>
      </c>
    </row>
    <row r="108" spans="1:10" ht="34.5" customHeight="1">
      <c r="A108" s="15">
        <v>99</v>
      </c>
      <c r="B108" s="41" t="s">
        <v>125</v>
      </c>
      <c r="C108" s="42" t="s">
        <v>24</v>
      </c>
      <c r="D108" s="42" t="s">
        <v>126</v>
      </c>
      <c r="E108" s="43" t="s">
        <v>127</v>
      </c>
      <c r="F108" s="42"/>
      <c r="G108" s="44">
        <f aca="true" t="shared" si="14" ref="G108:H110">G109</f>
        <v>0</v>
      </c>
      <c r="H108" s="44">
        <f t="shared" si="14"/>
        <v>5000</v>
      </c>
      <c r="I108" s="36">
        <v>5000</v>
      </c>
      <c r="J108" s="30">
        <f t="shared" si="13"/>
        <v>100</v>
      </c>
    </row>
    <row r="109" spans="1:10" ht="47.25">
      <c r="A109" s="15">
        <v>100</v>
      </c>
      <c r="B109" s="41" t="s">
        <v>128</v>
      </c>
      <c r="C109" s="42" t="s">
        <v>24</v>
      </c>
      <c r="D109" s="42" t="s">
        <v>126</v>
      </c>
      <c r="E109" s="43" t="s">
        <v>129</v>
      </c>
      <c r="F109" s="45"/>
      <c r="G109" s="44">
        <f t="shared" si="14"/>
        <v>0</v>
      </c>
      <c r="H109" s="44">
        <f t="shared" si="14"/>
        <v>5000</v>
      </c>
      <c r="I109" s="36">
        <v>5000</v>
      </c>
      <c r="J109" s="30">
        <f t="shared" si="13"/>
        <v>100</v>
      </c>
    </row>
    <row r="110" spans="1:10" ht="31.5">
      <c r="A110" s="15">
        <v>101</v>
      </c>
      <c r="B110" s="41" t="s">
        <v>42</v>
      </c>
      <c r="C110" s="42" t="s">
        <v>24</v>
      </c>
      <c r="D110" s="42" t="s">
        <v>126</v>
      </c>
      <c r="E110" s="43" t="s">
        <v>129</v>
      </c>
      <c r="F110" s="42" t="s">
        <v>43</v>
      </c>
      <c r="G110" s="44">
        <f t="shared" si="14"/>
        <v>0</v>
      </c>
      <c r="H110" s="44">
        <f t="shared" si="14"/>
        <v>5000</v>
      </c>
      <c r="I110" s="36">
        <v>5000</v>
      </c>
      <c r="J110" s="30">
        <f t="shared" si="13"/>
        <v>100</v>
      </c>
    </row>
    <row r="111" spans="1:10" ht="31.5">
      <c r="A111" s="15">
        <v>102</v>
      </c>
      <c r="B111" s="41" t="s">
        <v>44</v>
      </c>
      <c r="C111" s="42" t="s">
        <v>24</v>
      </c>
      <c r="D111" s="42" t="s">
        <v>126</v>
      </c>
      <c r="E111" s="43" t="s">
        <v>129</v>
      </c>
      <c r="F111" s="42" t="s">
        <v>45</v>
      </c>
      <c r="G111" s="44">
        <v>0</v>
      </c>
      <c r="H111" s="44">
        <v>5000</v>
      </c>
      <c r="I111" s="36">
        <v>5000</v>
      </c>
      <c r="J111" s="30">
        <f t="shared" si="13"/>
        <v>100</v>
      </c>
    </row>
    <row r="112" spans="1:10" ht="27.75" customHeight="1">
      <c r="A112" s="10">
        <v>103</v>
      </c>
      <c r="B112" s="11" t="s">
        <v>130</v>
      </c>
      <c r="C112" s="12" t="s">
        <v>24</v>
      </c>
      <c r="D112" s="12" t="s">
        <v>131</v>
      </c>
      <c r="E112" s="12"/>
      <c r="F112" s="12"/>
      <c r="G112" s="23">
        <f>SUM(G113+G119)</f>
        <v>968296</v>
      </c>
      <c r="H112" s="23">
        <f>SUM(H113+H119)</f>
        <v>1808436.93</v>
      </c>
      <c r="I112" s="27">
        <f>SUM(I119)</f>
        <v>1684465.51</v>
      </c>
      <c r="J112" s="28">
        <f t="shared" si="13"/>
        <v>93.14483032593236</v>
      </c>
    </row>
    <row r="113" spans="1:10" ht="7.5" customHeight="1" hidden="1">
      <c r="A113" s="15">
        <v>104</v>
      </c>
      <c r="B113" s="16" t="s">
        <v>132</v>
      </c>
      <c r="C113" s="17" t="s">
        <v>24</v>
      </c>
      <c r="D113" s="17" t="s">
        <v>133</v>
      </c>
      <c r="E113" s="17"/>
      <c r="F113" s="17"/>
      <c r="G113" s="19">
        <f aca="true" t="shared" si="15" ref="G113:H117">SUM(G114)</f>
        <v>0</v>
      </c>
      <c r="H113" s="19">
        <f t="shared" si="15"/>
        <v>0</v>
      </c>
      <c r="I113" s="29"/>
      <c r="J113" s="30" t="e">
        <f t="shared" si="13"/>
        <v>#DIV/0!</v>
      </c>
    </row>
    <row r="114" spans="1:10" ht="47.25" hidden="1">
      <c r="A114" s="15">
        <v>105</v>
      </c>
      <c r="B114" s="16" t="s">
        <v>97</v>
      </c>
      <c r="C114" s="17" t="s">
        <v>24</v>
      </c>
      <c r="D114" s="17" t="s">
        <v>133</v>
      </c>
      <c r="E114" s="17" t="s">
        <v>88</v>
      </c>
      <c r="F114" s="17"/>
      <c r="G114" s="19">
        <f t="shared" si="15"/>
        <v>0</v>
      </c>
      <c r="H114" s="19">
        <f t="shared" si="15"/>
        <v>0</v>
      </c>
      <c r="I114" s="29"/>
      <c r="J114" s="30" t="e">
        <f t="shared" si="13"/>
        <v>#DIV/0!</v>
      </c>
    </row>
    <row r="115" spans="1:10" ht="18.75" customHeight="1" hidden="1">
      <c r="A115" s="15">
        <v>106</v>
      </c>
      <c r="B115" s="16" t="s">
        <v>109</v>
      </c>
      <c r="C115" s="17" t="s">
        <v>24</v>
      </c>
      <c r="D115" s="17" t="s">
        <v>133</v>
      </c>
      <c r="E115" s="17" t="s">
        <v>110</v>
      </c>
      <c r="F115" s="17"/>
      <c r="G115" s="19">
        <f t="shared" si="15"/>
        <v>0</v>
      </c>
      <c r="H115" s="19">
        <f t="shared" si="15"/>
        <v>0</v>
      </c>
      <c r="I115" s="29"/>
      <c r="J115" s="30" t="e">
        <f t="shared" si="13"/>
        <v>#DIV/0!</v>
      </c>
    </row>
    <row r="116" spans="1:10" ht="78.75" hidden="1">
      <c r="A116" s="15">
        <v>107</v>
      </c>
      <c r="B116" s="16" t="s">
        <v>134</v>
      </c>
      <c r="C116" s="17" t="s">
        <v>24</v>
      </c>
      <c r="D116" s="17" t="s">
        <v>133</v>
      </c>
      <c r="E116" s="17" t="s">
        <v>135</v>
      </c>
      <c r="F116" s="17"/>
      <c r="G116" s="19">
        <f t="shared" si="15"/>
        <v>0</v>
      </c>
      <c r="H116" s="19">
        <f t="shared" si="15"/>
        <v>0</v>
      </c>
      <c r="I116" s="29"/>
      <c r="J116" s="30" t="e">
        <f t="shared" si="13"/>
        <v>#DIV/0!</v>
      </c>
    </row>
    <row r="117" spans="1:10" ht="31.5" hidden="1">
      <c r="A117" s="15">
        <v>108</v>
      </c>
      <c r="B117" s="16" t="s">
        <v>42</v>
      </c>
      <c r="C117" s="17" t="s">
        <v>24</v>
      </c>
      <c r="D117" s="17" t="s">
        <v>133</v>
      </c>
      <c r="E117" s="17" t="s">
        <v>135</v>
      </c>
      <c r="F117" s="17" t="s">
        <v>43</v>
      </c>
      <c r="G117" s="19">
        <f t="shared" si="15"/>
        <v>0</v>
      </c>
      <c r="H117" s="19">
        <f t="shared" si="15"/>
        <v>0</v>
      </c>
      <c r="I117" s="29"/>
      <c r="J117" s="30" t="e">
        <f t="shared" si="13"/>
        <v>#DIV/0!</v>
      </c>
    </row>
    <row r="118" spans="1:10" ht="31.5" hidden="1">
      <c r="A118" s="15">
        <v>109</v>
      </c>
      <c r="B118" s="16" t="s">
        <v>44</v>
      </c>
      <c r="C118" s="17" t="s">
        <v>24</v>
      </c>
      <c r="D118" s="17" t="s">
        <v>133</v>
      </c>
      <c r="E118" s="17" t="s">
        <v>135</v>
      </c>
      <c r="F118" s="17" t="s">
        <v>45</v>
      </c>
      <c r="G118" s="19">
        <v>0</v>
      </c>
      <c r="H118" s="19">
        <v>0</v>
      </c>
      <c r="I118" s="29"/>
      <c r="J118" s="30" t="e">
        <f t="shared" si="13"/>
        <v>#DIV/0!</v>
      </c>
    </row>
    <row r="119" spans="1:10" ht="27" customHeight="1">
      <c r="A119" s="15">
        <v>104</v>
      </c>
      <c r="B119" s="16" t="s">
        <v>136</v>
      </c>
      <c r="C119" s="17" t="s">
        <v>24</v>
      </c>
      <c r="D119" s="17" t="s">
        <v>137</v>
      </c>
      <c r="E119" s="17"/>
      <c r="F119" s="17"/>
      <c r="G119" s="19">
        <f>SUM(G120)</f>
        <v>968296</v>
      </c>
      <c r="H119" s="19">
        <f>SUM(H120)</f>
        <v>1808436.93</v>
      </c>
      <c r="I119" s="32">
        <f>SUM(I121)</f>
        <v>1684465.51</v>
      </c>
      <c r="J119" s="30">
        <f t="shared" si="13"/>
        <v>93.14483032593236</v>
      </c>
    </row>
    <row r="120" spans="1:10" ht="47.25">
      <c r="A120" s="15">
        <v>105</v>
      </c>
      <c r="B120" s="16" t="s">
        <v>97</v>
      </c>
      <c r="C120" s="17" t="s">
        <v>24</v>
      </c>
      <c r="D120" s="17" t="s">
        <v>137</v>
      </c>
      <c r="E120" s="17" t="s">
        <v>88</v>
      </c>
      <c r="F120" s="17"/>
      <c r="G120" s="19">
        <f>SUM(G121)</f>
        <v>968296</v>
      </c>
      <c r="H120" s="19">
        <f>SUM(H121)</f>
        <v>1808436.93</v>
      </c>
      <c r="I120" s="32">
        <f>SUM(I121)</f>
        <v>1684465.51</v>
      </c>
      <c r="J120" s="30">
        <f t="shared" si="13"/>
        <v>93.14483032593236</v>
      </c>
    </row>
    <row r="121" spans="1:10" ht="31.5">
      <c r="A121" s="15">
        <v>106</v>
      </c>
      <c r="B121" s="16" t="s">
        <v>109</v>
      </c>
      <c r="C121" s="17" t="s">
        <v>24</v>
      </c>
      <c r="D121" s="17" t="s">
        <v>137</v>
      </c>
      <c r="E121" s="17" t="s">
        <v>110</v>
      </c>
      <c r="F121" s="17"/>
      <c r="G121" s="19">
        <f>SUM(G122+G125+G130)+G138+G141+G144+G135</f>
        <v>968296</v>
      </c>
      <c r="H121" s="19">
        <f>SUM(H122+H125+H130)+H138+H141+H144+H135</f>
        <v>1808436.93</v>
      </c>
      <c r="I121" s="31">
        <f>SUM(I122+I125+I130+I135+I138+I141+I144)</f>
        <v>1684465.51</v>
      </c>
      <c r="J121" s="30">
        <f t="shared" si="13"/>
        <v>93.14483032593236</v>
      </c>
    </row>
    <row r="122" spans="1:10" ht="203.25" customHeight="1">
      <c r="A122" s="15">
        <v>107</v>
      </c>
      <c r="B122" s="20" t="s">
        <v>138</v>
      </c>
      <c r="C122" s="17" t="s">
        <v>24</v>
      </c>
      <c r="D122" s="17" t="s">
        <v>137</v>
      </c>
      <c r="E122" s="17" t="s">
        <v>139</v>
      </c>
      <c r="F122" s="17"/>
      <c r="G122" s="19">
        <f>SUM(G123)</f>
        <v>31873</v>
      </c>
      <c r="H122" s="19">
        <f>SUM(H123)</f>
        <v>31873</v>
      </c>
      <c r="I122" s="29">
        <v>21498.29</v>
      </c>
      <c r="J122" s="30">
        <f t="shared" si="13"/>
        <v>67.44984783358956</v>
      </c>
    </row>
    <row r="123" spans="1:10" ht="78.75">
      <c r="A123" s="15">
        <v>108</v>
      </c>
      <c r="B123" s="16" t="s">
        <v>34</v>
      </c>
      <c r="C123" s="17" t="s">
        <v>24</v>
      </c>
      <c r="D123" s="17" t="s">
        <v>137</v>
      </c>
      <c r="E123" s="17" t="s">
        <v>139</v>
      </c>
      <c r="F123" s="17" t="s">
        <v>35</v>
      </c>
      <c r="G123" s="19">
        <f>SUM(G124)</f>
        <v>31873</v>
      </c>
      <c r="H123" s="19">
        <f>SUM(H124)</f>
        <v>31873</v>
      </c>
      <c r="I123" s="29">
        <v>21498.29</v>
      </c>
      <c r="J123" s="30">
        <f t="shared" si="13"/>
        <v>67.44984783358956</v>
      </c>
    </row>
    <row r="124" spans="1:10" ht="27" customHeight="1">
      <c r="A124" s="15">
        <v>109</v>
      </c>
      <c r="B124" s="16" t="s">
        <v>140</v>
      </c>
      <c r="C124" s="17" t="s">
        <v>24</v>
      </c>
      <c r="D124" s="17" t="s">
        <v>137</v>
      </c>
      <c r="E124" s="17" t="s">
        <v>139</v>
      </c>
      <c r="F124" s="17" t="s">
        <v>141</v>
      </c>
      <c r="G124" s="19">
        <v>31873</v>
      </c>
      <c r="H124" s="19">
        <v>31873</v>
      </c>
      <c r="I124" s="29">
        <v>21498.29</v>
      </c>
      <c r="J124" s="30">
        <f t="shared" si="13"/>
        <v>67.44984783358956</v>
      </c>
    </row>
    <row r="125" spans="1:10" ht="63">
      <c r="A125" s="15">
        <v>110</v>
      </c>
      <c r="B125" s="16" t="s">
        <v>142</v>
      </c>
      <c r="C125" s="17" t="s">
        <v>24</v>
      </c>
      <c r="D125" s="17" t="s">
        <v>137</v>
      </c>
      <c r="E125" s="17" t="s">
        <v>143</v>
      </c>
      <c r="F125" s="17"/>
      <c r="G125" s="19">
        <f>SUM(G126+G128)</f>
        <v>922973</v>
      </c>
      <c r="H125" s="19">
        <f>SUM(H126+H128)</f>
        <v>784483</v>
      </c>
      <c r="I125" s="31">
        <f>SUM(I126+I128)</f>
        <v>682516.86</v>
      </c>
      <c r="J125" s="30">
        <f t="shared" si="13"/>
        <v>87.00212241692937</v>
      </c>
    </row>
    <row r="126" spans="1:10" ht="78.75">
      <c r="A126" s="15">
        <v>111</v>
      </c>
      <c r="B126" s="16" t="s">
        <v>34</v>
      </c>
      <c r="C126" s="17" t="s">
        <v>24</v>
      </c>
      <c r="D126" s="17" t="s">
        <v>137</v>
      </c>
      <c r="E126" s="17" t="s">
        <v>143</v>
      </c>
      <c r="F126" s="17" t="s">
        <v>35</v>
      </c>
      <c r="G126" s="19">
        <f>SUM(G127)</f>
        <v>422973</v>
      </c>
      <c r="H126" s="19">
        <f aca="true" t="shared" si="16" ref="H126:H131">SUM(H127)</f>
        <v>284483</v>
      </c>
      <c r="I126" s="29">
        <v>284274.14</v>
      </c>
      <c r="J126" s="30">
        <f t="shared" si="13"/>
        <v>99.92658260774809</v>
      </c>
    </row>
    <row r="127" spans="1:10" ht="15.75">
      <c r="A127" s="15">
        <v>112</v>
      </c>
      <c r="B127" s="16" t="s">
        <v>140</v>
      </c>
      <c r="C127" s="17" t="s">
        <v>24</v>
      </c>
      <c r="D127" s="17" t="s">
        <v>137</v>
      </c>
      <c r="E127" s="17" t="s">
        <v>143</v>
      </c>
      <c r="F127" s="17" t="s">
        <v>141</v>
      </c>
      <c r="G127" s="19">
        <v>422973</v>
      </c>
      <c r="H127" s="19">
        <f>422973-108364-32726+2600</f>
        <v>284483</v>
      </c>
      <c r="I127" s="29">
        <v>284274.14</v>
      </c>
      <c r="J127" s="30">
        <f t="shared" si="13"/>
        <v>99.92658260774809</v>
      </c>
    </row>
    <row r="128" spans="1:10" ht="31.5">
      <c r="A128" s="15">
        <v>113</v>
      </c>
      <c r="B128" s="16" t="s">
        <v>42</v>
      </c>
      <c r="C128" s="17" t="s">
        <v>24</v>
      </c>
      <c r="D128" s="17" t="s">
        <v>137</v>
      </c>
      <c r="E128" s="17" t="s">
        <v>143</v>
      </c>
      <c r="F128" s="17" t="s">
        <v>43</v>
      </c>
      <c r="G128" s="19">
        <f>SUM(G129)</f>
        <v>500000</v>
      </c>
      <c r="H128" s="19">
        <f t="shared" si="16"/>
        <v>500000</v>
      </c>
      <c r="I128" s="29">
        <v>398242.72</v>
      </c>
      <c r="J128" s="30">
        <f t="shared" si="13"/>
        <v>79.648544</v>
      </c>
    </row>
    <row r="129" spans="1:10" ht="31.5">
      <c r="A129" s="15">
        <v>114</v>
      </c>
      <c r="B129" s="16" t="s">
        <v>44</v>
      </c>
      <c r="C129" s="17" t="s">
        <v>24</v>
      </c>
      <c r="D129" s="17" t="s">
        <v>137</v>
      </c>
      <c r="E129" s="17" t="s">
        <v>143</v>
      </c>
      <c r="F129" s="17" t="s">
        <v>45</v>
      </c>
      <c r="G129" s="19">
        <f>500000-25000+25000</f>
        <v>500000</v>
      </c>
      <c r="H129" s="19">
        <f>500000-25000+25000</f>
        <v>500000</v>
      </c>
      <c r="I129" s="29">
        <v>398242.72</v>
      </c>
      <c r="J129" s="30">
        <f t="shared" si="13"/>
        <v>79.648544</v>
      </c>
    </row>
    <row r="130" spans="1:10" ht="78.75">
      <c r="A130" s="15">
        <v>115</v>
      </c>
      <c r="B130" s="16" t="s">
        <v>144</v>
      </c>
      <c r="C130" s="17" t="s">
        <v>24</v>
      </c>
      <c r="D130" s="17" t="s">
        <v>137</v>
      </c>
      <c r="E130" s="17" t="s">
        <v>145</v>
      </c>
      <c r="F130" s="17"/>
      <c r="G130" s="19">
        <f>SUM(G131+G133)</f>
        <v>13450</v>
      </c>
      <c r="H130" s="19">
        <f>SUM(H131+H133)</f>
        <v>29450</v>
      </c>
      <c r="I130" s="29">
        <v>28995.43</v>
      </c>
      <c r="J130" s="30">
        <f t="shared" si="13"/>
        <v>98.45646859083192</v>
      </c>
    </row>
    <row r="131" spans="1:10" ht="31.5">
      <c r="A131" s="15">
        <v>116</v>
      </c>
      <c r="B131" s="16" t="s">
        <v>42</v>
      </c>
      <c r="C131" s="17" t="s">
        <v>24</v>
      </c>
      <c r="D131" s="17" t="s">
        <v>137</v>
      </c>
      <c r="E131" s="17" t="s">
        <v>145</v>
      </c>
      <c r="F131" s="17" t="s">
        <v>43</v>
      </c>
      <c r="G131" s="19">
        <f>SUM(G132)</f>
        <v>13000</v>
      </c>
      <c r="H131" s="19">
        <f t="shared" si="16"/>
        <v>29000</v>
      </c>
      <c r="I131" s="29">
        <v>28548.5</v>
      </c>
      <c r="J131" s="30">
        <f t="shared" si="13"/>
        <v>98.44310344827586</v>
      </c>
    </row>
    <row r="132" spans="1:10" ht="31.5">
      <c r="A132" s="15">
        <v>117</v>
      </c>
      <c r="B132" s="16" t="s">
        <v>44</v>
      </c>
      <c r="C132" s="17" t="s">
        <v>24</v>
      </c>
      <c r="D132" s="17" t="s">
        <v>137</v>
      </c>
      <c r="E132" s="17" t="s">
        <v>145</v>
      </c>
      <c r="F132" s="17" t="s">
        <v>45</v>
      </c>
      <c r="G132" s="19">
        <v>13000</v>
      </c>
      <c r="H132" s="19">
        <v>29000</v>
      </c>
      <c r="I132" s="29">
        <v>28548.5</v>
      </c>
      <c r="J132" s="30">
        <f t="shared" si="13"/>
        <v>98.44310344827586</v>
      </c>
    </row>
    <row r="133" spans="1:10" ht="15.75">
      <c r="A133" s="15">
        <v>118</v>
      </c>
      <c r="B133" s="16" t="s">
        <v>53</v>
      </c>
      <c r="C133" s="17" t="s">
        <v>24</v>
      </c>
      <c r="D133" s="17" t="s">
        <v>137</v>
      </c>
      <c r="E133" s="17" t="s">
        <v>145</v>
      </c>
      <c r="F133" s="17" t="s">
        <v>54</v>
      </c>
      <c r="G133" s="19">
        <f>SUM(G134)</f>
        <v>450</v>
      </c>
      <c r="H133" s="19">
        <f>SUM(H134)</f>
        <v>450</v>
      </c>
      <c r="I133" s="29">
        <v>446.93</v>
      </c>
      <c r="J133" s="30">
        <f t="shared" si="13"/>
        <v>99.31777777777778</v>
      </c>
    </row>
    <row r="134" spans="1:10" ht="30.75" customHeight="1">
      <c r="A134" s="46">
        <v>119</v>
      </c>
      <c r="B134" s="47" t="s">
        <v>71</v>
      </c>
      <c r="C134" s="48" t="s">
        <v>24</v>
      </c>
      <c r="D134" s="48" t="s">
        <v>137</v>
      </c>
      <c r="E134" s="48" t="s">
        <v>145</v>
      </c>
      <c r="F134" s="48" t="s">
        <v>72</v>
      </c>
      <c r="G134" s="49">
        <v>450</v>
      </c>
      <c r="H134" s="49">
        <v>450</v>
      </c>
      <c r="I134" s="74">
        <v>446.93</v>
      </c>
      <c r="J134" s="30">
        <f t="shared" si="13"/>
        <v>99.31777777777778</v>
      </c>
    </row>
    <row r="135" spans="1:10" ht="110.25" customHeight="1">
      <c r="A135" s="50">
        <v>120</v>
      </c>
      <c r="B135" s="51" t="s">
        <v>146</v>
      </c>
      <c r="C135" s="52" t="s">
        <v>24</v>
      </c>
      <c r="D135" s="52" t="s">
        <v>137</v>
      </c>
      <c r="E135" s="52" t="s">
        <v>147</v>
      </c>
      <c r="F135" s="52"/>
      <c r="G135" s="53">
        <f>G136</f>
        <v>0</v>
      </c>
      <c r="H135" s="53">
        <f>H136</f>
        <v>11176</v>
      </c>
      <c r="I135" s="75">
        <v>0</v>
      </c>
      <c r="J135" s="30">
        <f t="shared" si="13"/>
        <v>0</v>
      </c>
    </row>
    <row r="136" spans="1:10" ht="61.5" customHeight="1">
      <c r="A136" s="50">
        <v>121</v>
      </c>
      <c r="B136" s="51" t="s">
        <v>42</v>
      </c>
      <c r="C136" s="52" t="s">
        <v>24</v>
      </c>
      <c r="D136" s="52" t="s">
        <v>137</v>
      </c>
      <c r="E136" s="52" t="s">
        <v>147</v>
      </c>
      <c r="F136" s="52" t="s">
        <v>43</v>
      </c>
      <c r="G136" s="53">
        <f>G137</f>
        <v>0</v>
      </c>
      <c r="H136" s="53">
        <f>H137</f>
        <v>11176</v>
      </c>
      <c r="I136" s="75">
        <v>0</v>
      </c>
      <c r="J136" s="30">
        <f t="shared" si="13"/>
        <v>0</v>
      </c>
    </row>
    <row r="137" spans="1:10" ht="60" customHeight="1">
      <c r="A137" s="50">
        <v>122</v>
      </c>
      <c r="B137" s="51" t="s">
        <v>44</v>
      </c>
      <c r="C137" s="52" t="s">
        <v>24</v>
      </c>
      <c r="D137" s="52" t="s">
        <v>137</v>
      </c>
      <c r="E137" s="52" t="s">
        <v>147</v>
      </c>
      <c r="F137" s="52" t="s">
        <v>45</v>
      </c>
      <c r="G137" s="53">
        <v>0</v>
      </c>
      <c r="H137" s="53">
        <f>268776-255000-2600</f>
        <v>11176</v>
      </c>
      <c r="I137" s="75">
        <v>0</v>
      </c>
      <c r="J137" s="30">
        <f aca="true" t="shared" si="17" ref="J137:J169">SUM(I137/H137)*100</f>
        <v>0</v>
      </c>
    </row>
    <row r="138" spans="1:10" ht="90" customHeight="1">
      <c r="A138" s="54">
        <v>123</v>
      </c>
      <c r="B138" s="55" t="s">
        <v>148</v>
      </c>
      <c r="C138" s="56" t="s">
        <v>24</v>
      </c>
      <c r="D138" s="56" t="s">
        <v>137</v>
      </c>
      <c r="E138" s="56" t="s">
        <v>149</v>
      </c>
      <c r="F138" s="56"/>
      <c r="G138" s="57">
        <f>SUM(G139)</f>
        <v>0</v>
      </c>
      <c r="H138" s="57">
        <f>SUM(H139)</f>
        <v>799483</v>
      </c>
      <c r="I138" s="76">
        <v>799483</v>
      </c>
      <c r="J138" s="30">
        <f t="shared" si="17"/>
        <v>100</v>
      </c>
    </row>
    <row r="139" spans="1:10" ht="31.5">
      <c r="A139" s="54">
        <v>124</v>
      </c>
      <c r="B139" s="51" t="s">
        <v>42</v>
      </c>
      <c r="C139" s="52" t="s">
        <v>24</v>
      </c>
      <c r="D139" s="52" t="s">
        <v>137</v>
      </c>
      <c r="E139" s="52" t="s">
        <v>149</v>
      </c>
      <c r="F139" s="52" t="s">
        <v>43</v>
      </c>
      <c r="G139" s="53">
        <f>SUM(G140)</f>
        <v>0</v>
      </c>
      <c r="H139" s="53">
        <f>SUM(H140)</f>
        <v>799483</v>
      </c>
      <c r="I139" s="77">
        <v>799483</v>
      </c>
      <c r="J139" s="30">
        <f t="shared" si="17"/>
        <v>100</v>
      </c>
    </row>
    <row r="140" spans="1:10" ht="31.5">
      <c r="A140" s="54">
        <v>125</v>
      </c>
      <c r="B140" s="51" t="s">
        <v>44</v>
      </c>
      <c r="C140" s="52" t="s">
        <v>24</v>
      </c>
      <c r="D140" s="52" t="s">
        <v>137</v>
      </c>
      <c r="E140" s="52" t="s">
        <v>149</v>
      </c>
      <c r="F140" s="52" t="s">
        <v>45</v>
      </c>
      <c r="G140" s="53">
        <v>0</v>
      </c>
      <c r="H140" s="53">
        <v>799483</v>
      </c>
      <c r="I140" s="78">
        <v>799483</v>
      </c>
      <c r="J140" s="30">
        <f t="shared" si="17"/>
        <v>100</v>
      </c>
    </row>
    <row r="141" spans="1:10" ht="15.75">
      <c r="A141" s="54">
        <v>126</v>
      </c>
      <c r="B141" s="51" t="s">
        <v>150</v>
      </c>
      <c r="C141" s="52" t="s">
        <v>24</v>
      </c>
      <c r="D141" s="52" t="s">
        <v>137</v>
      </c>
      <c r="E141" s="52" t="s">
        <v>151</v>
      </c>
      <c r="F141" s="52"/>
      <c r="G141" s="53">
        <f>SUM(G142)</f>
        <v>0</v>
      </c>
      <c r="H141" s="53">
        <f>SUM(H142)</f>
        <v>79360.13</v>
      </c>
      <c r="I141" s="77">
        <v>79360.13</v>
      </c>
      <c r="J141" s="30">
        <f t="shared" si="17"/>
        <v>100</v>
      </c>
    </row>
    <row r="142" spans="1:10" ht="31.5">
      <c r="A142" s="54">
        <v>127</v>
      </c>
      <c r="B142" s="51" t="s">
        <v>42</v>
      </c>
      <c r="C142" s="52" t="s">
        <v>24</v>
      </c>
      <c r="D142" s="52" t="s">
        <v>137</v>
      </c>
      <c r="E142" s="52" t="s">
        <v>151</v>
      </c>
      <c r="F142" s="52" t="s">
        <v>43</v>
      </c>
      <c r="G142" s="53">
        <f>SUM(G143)</f>
        <v>0</v>
      </c>
      <c r="H142" s="53">
        <f>SUM(H143)</f>
        <v>79360.13</v>
      </c>
      <c r="I142" s="77">
        <v>79360.13</v>
      </c>
      <c r="J142" s="30">
        <f t="shared" si="17"/>
        <v>100</v>
      </c>
    </row>
    <row r="143" spans="1:10" ht="31.5">
      <c r="A143" s="54">
        <v>128</v>
      </c>
      <c r="B143" s="51" t="s">
        <v>44</v>
      </c>
      <c r="C143" s="52" t="s">
        <v>24</v>
      </c>
      <c r="D143" s="52" t="s">
        <v>137</v>
      </c>
      <c r="E143" s="52" t="s">
        <v>151</v>
      </c>
      <c r="F143" s="52" t="s">
        <v>45</v>
      </c>
      <c r="G143" s="53">
        <v>0</v>
      </c>
      <c r="H143" s="53">
        <f>75245+4115.13</f>
        <v>79360.13</v>
      </c>
      <c r="I143" s="77">
        <v>79360.13</v>
      </c>
      <c r="J143" s="30">
        <f t="shared" si="17"/>
        <v>100</v>
      </c>
    </row>
    <row r="144" spans="1:10" ht="94.5">
      <c r="A144" s="54">
        <v>129</v>
      </c>
      <c r="B144" s="51" t="s">
        <v>152</v>
      </c>
      <c r="C144" s="52" t="s">
        <v>24</v>
      </c>
      <c r="D144" s="52" t="s">
        <v>137</v>
      </c>
      <c r="E144" s="52" t="s">
        <v>153</v>
      </c>
      <c r="F144" s="52"/>
      <c r="G144" s="53">
        <f>SUM(G145)</f>
        <v>0</v>
      </c>
      <c r="H144" s="53">
        <f aca="true" t="shared" si="18" ref="H144:H149">SUM(H145)</f>
        <v>72611.8</v>
      </c>
      <c r="I144" s="77">
        <v>72611.8</v>
      </c>
      <c r="J144" s="30">
        <f t="shared" si="17"/>
        <v>100</v>
      </c>
    </row>
    <row r="145" spans="1:10" ht="31.5">
      <c r="A145" s="54">
        <v>130</v>
      </c>
      <c r="B145" s="51" t="s">
        <v>42</v>
      </c>
      <c r="C145" s="52" t="s">
        <v>24</v>
      </c>
      <c r="D145" s="52" t="s">
        <v>137</v>
      </c>
      <c r="E145" s="52" t="s">
        <v>153</v>
      </c>
      <c r="F145" s="52" t="s">
        <v>43</v>
      </c>
      <c r="G145" s="53">
        <v>0</v>
      </c>
      <c r="H145" s="53">
        <f t="shared" si="18"/>
        <v>72611.8</v>
      </c>
      <c r="I145" s="75">
        <v>72611.8</v>
      </c>
      <c r="J145" s="30">
        <f t="shared" si="17"/>
        <v>100</v>
      </c>
    </row>
    <row r="146" spans="1:10" ht="31.5">
      <c r="A146" s="54">
        <v>131</v>
      </c>
      <c r="B146" s="51" t="s">
        <v>44</v>
      </c>
      <c r="C146" s="52" t="s">
        <v>24</v>
      </c>
      <c r="D146" s="52" t="s">
        <v>137</v>
      </c>
      <c r="E146" s="52" t="s">
        <v>153</v>
      </c>
      <c r="F146" s="52" t="s">
        <v>45</v>
      </c>
      <c r="G146" s="53">
        <v>0</v>
      </c>
      <c r="H146" s="53">
        <f>65840+6771.8</f>
        <v>72611.8</v>
      </c>
      <c r="I146" s="75">
        <v>72611.8</v>
      </c>
      <c r="J146" s="30">
        <f t="shared" si="17"/>
        <v>100</v>
      </c>
    </row>
    <row r="147" spans="1:10" ht="24.75" customHeight="1">
      <c r="A147" s="58">
        <v>132</v>
      </c>
      <c r="B147" s="59" t="s">
        <v>154</v>
      </c>
      <c r="C147" s="60" t="s">
        <v>24</v>
      </c>
      <c r="D147" s="60" t="s">
        <v>155</v>
      </c>
      <c r="E147" s="60"/>
      <c r="F147" s="60"/>
      <c r="G147" s="61">
        <f>SUM(G148)</f>
        <v>60000</v>
      </c>
      <c r="H147" s="61">
        <f t="shared" si="18"/>
        <v>64900</v>
      </c>
      <c r="I147" s="79">
        <f>SUM(I148)</f>
        <v>54009.5</v>
      </c>
      <c r="J147" s="28">
        <f t="shared" si="17"/>
        <v>83.21956856702619</v>
      </c>
    </row>
    <row r="148" spans="1:10" ht="21" customHeight="1">
      <c r="A148" s="15">
        <v>133</v>
      </c>
      <c r="B148" s="16" t="s">
        <v>156</v>
      </c>
      <c r="C148" s="17" t="s">
        <v>24</v>
      </c>
      <c r="D148" s="17" t="s">
        <v>157</v>
      </c>
      <c r="E148" s="17"/>
      <c r="F148" s="17"/>
      <c r="G148" s="19">
        <f>SUM(G149)</f>
        <v>60000</v>
      </c>
      <c r="H148" s="19">
        <f t="shared" si="18"/>
        <v>64900</v>
      </c>
      <c r="I148" s="31">
        <f>SUM(I149)</f>
        <v>54009.5</v>
      </c>
      <c r="J148" s="30">
        <f t="shared" si="17"/>
        <v>83.21956856702619</v>
      </c>
    </row>
    <row r="149" spans="1:10" ht="47.25">
      <c r="A149" s="15">
        <v>134</v>
      </c>
      <c r="B149" s="16" t="s">
        <v>97</v>
      </c>
      <c r="C149" s="17" t="s">
        <v>24</v>
      </c>
      <c r="D149" s="17" t="s">
        <v>157</v>
      </c>
      <c r="E149" s="17" t="s">
        <v>88</v>
      </c>
      <c r="F149" s="17"/>
      <c r="G149" s="19">
        <f>SUM(G150)</f>
        <v>60000</v>
      </c>
      <c r="H149" s="19">
        <f t="shared" si="18"/>
        <v>64900</v>
      </c>
      <c r="I149" s="31">
        <f>SUM(I150)</f>
        <v>54009.5</v>
      </c>
      <c r="J149" s="30">
        <f t="shared" si="17"/>
        <v>83.21956856702619</v>
      </c>
    </row>
    <row r="150" spans="1:10" ht="47.25">
      <c r="A150" s="15">
        <v>135</v>
      </c>
      <c r="B150" s="16" t="s">
        <v>158</v>
      </c>
      <c r="C150" s="17" t="s">
        <v>24</v>
      </c>
      <c r="D150" s="17" t="s">
        <v>157</v>
      </c>
      <c r="E150" s="17" t="s">
        <v>159</v>
      </c>
      <c r="F150" s="17"/>
      <c r="G150" s="19">
        <f>SUM(G154+G151)</f>
        <v>60000</v>
      </c>
      <c r="H150" s="19">
        <f>SUM(H154+H151)</f>
        <v>64900</v>
      </c>
      <c r="I150" s="31">
        <f>SUM(I151+I154)</f>
        <v>54009.5</v>
      </c>
      <c r="J150" s="30">
        <f t="shared" si="17"/>
        <v>83.21956856702619</v>
      </c>
    </row>
    <row r="151" spans="1:10" ht="78.75">
      <c r="A151" s="15">
        <v>136</v>
      </c>
      <c r="B151" s="62" t="s">
        <v>160</v>
      </c>
      <c r="C151" s="17" t="s">
        <v>24</v>
      </c>
      <c r="D151" s="17" t="s">
        <v>157</v>
      </c>
      <c r="E151" s="50">
        <v>1530077450</v>
      </c>
      <c r="F151" s="17"/>
      <c r="G151" s="19">
        <v>0</v>
      </c>
      <c r="H151" s="19">
        <v>4900</v>
      </c>
      <c r="I151" s="29">
        <v>4900</v>
      </c>
      <c r="J151" s="30">
        <f t="shared" si="17"/>
        <v>100</v>
      </c>
    </row>
    <row r="152" spans="1:10" ht="31.5">
      <c r="A152" s="63">
        <v>137</v>
      </c>
      <c r="B152" s="16" t="s">
        <v>42</v>
      </c>
      <c r="C152" s="17" t="s">
        <v>24</v>
      </c>
      <c r="D152" s="17" t="s">
        <v>157</v>
      </c>
      <c r="E152" s="50">
        <v>1530077450</v>
      </c>
      <c r="F152" s="64" t="s">
        <v>43</v>
      </c>
      <c r="G152" s="19">
        <v>0</v>
      </c>
      <c r="H152" s="19">
        <v>4900</v>
      </c>
      <c r="I152" s="29">
        <v>4900</v>
      </c>
      <c r="J152" s="30">
        <f t="shared" si="17"/>
        <v>100</v>
      </c>
    </row>
    <row r="153" spans="1:10" ht="31.5">
      <c r="A153" s="63">
        <v>138</v>
      </c>
      <c r="B153" s="16" t="s">
        <v>44</v>
      </c>
      <c r="C153" s="17" t="s">
        <v>24</v>
      </c>
      <c r="D153" s="17" t="s">
        <v>157</v>
      </c>
      <c r="E153" s="50">
        <v>1530077450</v>
      </c>
      <c r="F153" s="64" t="s">
        <v>45</v>
      </c>
      <c r="G153" s="19">
        <v>0</v>
      </c>
      <c r="H153" s="19">
        <v>4900</v>
      </c>
      <c r="I153" s="29">
        <v>4900</v>
      </c>
      <c r="J153" s="30">
        <f t="shared" si="17"/>
        <v>100</v>
      </c>
    </row>
    <row r="154" spans="1:10" ht="78.75">
      <c r="A154" s="15">
        <v>139</v>
      </c>
      <c r="B154" s="65" t="s">
        <v>161</v>
      </c>
      <c r="C154" s="17" t="s">
        <v>24</v>
      </c>
      <c r="D154" s="17" t="s">
        <v>157</v>
      </c>
      <c r="E154" s="66" t="s">
        <v>162</v>
      </c>
      <c r="F154" s="17"/>
      <c r="G154" s="19">
        <f>SUM(G155)</f>
        <v>60000</v>
      </c>
      <c r="H154" s="19">
        <f aca="true" t="shared" si="19" ref="H154:H162">SUM(H155)</f>
        <v>60000</v>
      </c>
      <c r="I154" s="29">
        <v>49109.5</v>
      </c>
      <c r="J154" s="30">
        <f t="shared" si="17"/>
        <v>81.84916666666666</v>
      </c>
    </row>
    <row r="155" spans="1:10" ht="31.5">
      <c r="A155" s="15">
        <v>140</v>
      </c>
      <c r="B155" s="16" t="s">
        <v>42</v>
      </c>
      <c r="C155" s="17" t="s">
        <v>24</v>
      </c>
      <c r="D155" s="17" t="s">
        <v>157</v>
      </c>
      <c r="E155" s="17" t="s">
        <v>162</v>
      </c>
      <c r="F155" s="17" t="s">
        <v>43</v>
      </c>
      <c r="G155" s="19">
        <f>SUM(G156)</f>
        <v>60000</v>
      </c>
      <c r="H155" s="19">
        <f t="shared" si="19"/>
        <v>60000</v>
      </c>
      <c r="I155" s="29">
        <v>49109.5</v>
      </c>
      <c r="J155" s="30">
        <f t="shared" si="17"/>
        <v>81.84916666666666</v>
      </c>
    </row>
    <row r="156" spans="1:10" ht="31.5">
      <c r="A156" s="15">
        <v>141</v>
      </c>
      <c r="B156" s="16" t="s">
        <v>44</v>
      </c>
      <c r="C156" s="17" t="s">
        <v>24</v>
      </c>
      <c r="D156" s="17" t="s">
        <v>157</v>
      </c>
      <c r="E156" s="17" t="s">
        <v>162</v>
      </c>
      <c r="F156" s="17" t="s">
        <v>45</v>
      </c>
      <c r="G156" s="19">
        <v>60000</v>
      </c>
      <c r="H156" s="19">
        <v>60000</v>
      </c>
      <c r="I156" s="29">
        <v>49109.5</v>
      </c>
      <c r="J156" s="30">
        <f t="shared" si="17"/>
        <v>81.84916666666666</v>
      </c>
    </row>
    <row r="157" spans="1:10" ht="15.75">
      <c r="A157" s="10">
        <v>142</v>
      </c>
      <c r="B157" s="11" t="s">
        <v>163</v>
      </c>
      <c r="C157" s="12" t="s">
        <v>24</v>
      </c>
      <c r="D157" s="12" t="s">
        <v>164</v>
      </c>
      <c r="E157" s="12"/>
      <c r="F157" s="12"/>
      <c r="G157" s="23">
        <f aca="true" t="shared" si="20" ref="G157:G162">SUM(G158)</f>
        <v>12000</v>
      </c>
      <c r="H157" s="23">
        <f t="shared" si="19"/>
        <v>12000</v>
      </c>
      <c r="I157" s="33">
        <v>12000</v>
      </c>
      <c r="J157" s="28">
        <f t="shared" si="17"/>
        <v>100</v>
      </c>
    </row>
    <row r="158" spans="1:10" ht="20.25" customHeight="1">
      <c r="A158" s="15">
        <v>143</v>
      </c>
      <c r="B158" s="16" t="s">
        <v>165</v>
      </c>
      <c r="C158" s="17" t="s">
        <v>24</v>
      </c>
      <c r="D158" s="17" t="s">
        <v>166</v>
      </c>
      <c r="E158" s="17"/>
      <c r="F158" s="17"/>
      <c r="G158" s="19">
        <f t="shared" si="20"/>
        <v>12000</v>
      </c>
      <c r="H158" s="19">
        <f t="shared" si="19"/>
        <v>12000</v>
      </c>
      <c r="I158" s="29">
        <v>12000</v>
      </c>
      <c r="J158" s="30">
        <f t="shared" si="17"/>
        <v>100</v>
      </c>
    </row>
    <row r="159" spans="1:10" ht="46.5" customHeight="1">
      <c r="A159" s="15">
        <v>144</v>
      </c>
      <c r="B159" s="16" t="s">
        <v>97</v>
      </c>
      <c r="C159" s="17" t="s">
        <v>24</v>
      </c>
      <c r="D159" s="17" t="s">
        <v>166</v>
      </c>
      <c r="E159" s="17" t="s">
        <v>88</v>
      </c>
      <c r="F159" s="17"/>
      <c r="G159" s="19">
        <f t="shared" si="20"/>
        <v>12000</v>
      </c>
      <c r="H159" s="19">
        <f t="shared" si="19"/>
        <v>12000</v>
      </c>
      <c r="I159" s="29">
        <v>12000</v>
      </c>
      <c r="J159" s="30">
        <f t="shared" si="17"/>
        <v>100</v>
      </c>
    </row>
    <row r="160" spans="1:10" ht="42.75" customHeight="1">
      <c r="A160" s="15">
        <v>145</v>
      </c>
      <c r="B160" s="16" t="s">
        <v>167</v>
      </c>
      <c r="C160" s="17" t="s">
        <v>24</v>
      </c>
      <c r="D160" s="17" t="s">
        <v>166</v>
      </c>
      <c r="E160" s="17" t="s">
        <v>159</v>
      </c>
      <c r="F160" s="17"/>
      <c r="G160" s="19">
        <f t="shared" si="20"/>
        <v>12000</v>
      </c>
      <c r="H160" s="19">
        <f t="shared" si="19"/>
        <v>12000</v>
      </c>
      <c r="I160" s="29">
        <v>12000</v>
      </c>
      <c r="J160" s="30">
        <f t="shared" si="17"/>
        <v>100</v>
      </c>
    </row>
    <row r="161" spans="1:10" ht="120" customHeight="1">
      <c r="A161" s="15">
        <v>146</v>
      </c>
      <c r="B161" s="16" t="s">
        <v>168</v>
      </c>
      <c r="C161" s="17" t="s">
        <v>24</v>
      </c>
      <c r="D161" s="17" t="s">
        <v>166</v>
      </c>
      <c r="E161" s="17" t="s">
        <v>169</v>
      </c>
      <c r="F161" s="17"/>
      <c r="G161" s="19">
        <f t="shared" si="20"/>
        <v>12000</v>
      </c>
      <c r="H161" s="19">
        <f t="shared" si="19"/>
        <v>12000</v>
      </c>
      <c r="I161" s="29">
        <v>12000</v>
      </c>
      <c r="J161" s="30">
        <f t="shared" si="17"/>
        <v>100</v>
      </c>
    </row>
    <row r="162" spans="1:10" ht="41.25" customHeight="1">
      <c r="A162" s="15">
        <v>147</v>
      </c>
      <c r="B162" s="16" t="s">
        <v>170</v>
      </c>
      <c r="C162" s="17" t="s">
        <v>24</v>
      </c>
      <c r="D162" s="17" t="s">
        <v>166</v>
      </c>
      <c r="E162" s="17" t="s">
        <v>169</v>
      </c>
      <c r="F162" s="17" t="s">
        <v>171</v>
      </c>
      <c r="G162" s="19">
        <f t="shared" si="20"/>
        <v>12000</v>
      </c>
      <c r="H162" s="19">
        <f t="shared" si="19"/>
        <v>12000</v>
      </c>
      <c r="I162" s="29">
        <v>12000</v>
      </c>
      <c r="J162" s="30">
        <f t="shared" si="17"/>
        <v>100</v>
      </c>
    </row>
    <row r="163" spans="1:10" ht="41.25" customHeight="1">
      <c r="A163" s="15">
        <v>148</v>
      </c>
      <c r="B163" s="16" t="s">
        <v>172</v>
      </c>
      <c r="C163" s="17" t="s">
        <v>24</v>
      </c>
      <c r="D163" s="17" t="s">
        <v>166</v>
      </c>
      <c r="E163" s="17" t="s">
        <v>169</v>
      </c>
      <c r="F163" s="17" t="s">
        <v>173</v>
      </c>
      <c r="G163" s="19">
        <v>12000</v>
      </c>
      <c r="H163" s="19">
        <v>12000</v>
      </c>
      <c r="I163" s="29">
        <v>12000</v>
      </c>
      <c r="J163" s="30">
        <f t="shared" si="17"/>
        <v>100</v>
      </c>
    </row>
    <row r="164" spans="1:10" ht="20.25" customHeight="1">
      <c r="A164" s="10">
        <v>149</v>
      </c>
      <c r="B164" s="11" t="s">
        <v>174</v>
      </c>
      <c r="C164" s="12" t="s">
        <v>24</v>
      </c>
      <c r="D164" s="12" t="s">
        <v>175</v>
      </c>
      <c r="E164" s="12"/>
      <c r="F164" s="12"/>
      <c r="G164" s="23">
        <f aca="true" t="shared" si="21" ref="G164:G169">SUM(G165)</f>
        <v>209102</v>
      </c>
      <c r="H164" s="23">
        <f aca="true" t="shared" si="22" ref="H164:H169">SUM(H165)</f>
        <v>209102</v>
      </c>
      <c r="I164" s="33">
        <v>209102</v>
      </c>
      <c r="J164" s="28">
        <f t="shared" si="17"/>
        <v>100</v>
      </c>
    </row>
    <row r="165" spans="1:10" ht="19.5" customHeight="1">
      <c r="A165" s="15">
        <v>150</v>
      </c>
      <c r="B165" s="16" t="s">
        <v>176</v>
      </c>
      <c r="C165" s="17" t="s">
        <v>24</v>
      </c>
      <c r="D165" s="17" t="s">
        <v>177</v>
      </c>
      <c r="E165" s="17"/>
      <c r="F165" s="17"/>
      <c r="G165" s="19">
        <f t="shared" si="21"/>
        <v>209102</v>
      </c>
      <c r="H165" s="19">
        <f t="shared" si="22"/>
        <v>209102</v>
      </c>
      <c r="I165" s="29">
        <v>209102</v>
      </c>
      <c r="J165" s="30">
        <f t="shared" si="17"/>
        <v>100</v>
      </c>
    </row>
    <row r="166" spans="1:10" ht="51" customHeight="1">
      <c r="A166" s="15">
        <v>151</v>
      </c>
      <c r="B166" s="16" t="s">
        <v>97</v>
      </c>
      <c r="C166" s="17" t="s">
        <v>24</v>
      </c>
      <c r="D166" s="17" t="s">
        <v>177</v>
      </c>
      <c r="E166" s="17" t="s">
        <v>88</v>
      </c>
      <c r="F166" s="17"/>
      <c r="G166" s="19">
        <f t="shared" si="21"/>
        <v>209102</v>
      </c>
      <c r="H166" s="19">
        <f t="shared" si="22"/>
        <v>209102</v>
      </c>
      <c r="I166" s="29">
        <v>209102</v>
      </c>
      <c r="J166" s="30">
        <f t="shared" si="17"/>
        <v>100</v>
      </c>
    </row>
    <row r="167" spans="1:10" ht="19.5" customHeight="1">
      <c r="A167" s="15">
        <v>152</v>
      </c>
      <c r="B167" s="16" t="s">
        <v>178</v>
      </c>
      <c r="C167" s="17" t="s">
        <v>24</v>
      </c>
      <c r="D167" s="17" t="s">
        <v>177</v>
      </c>
      <c r="E167" s="17" t="s">
        <v>127</v>
      </c>
      <c r="F167" s="17"/>
      <c r="G167" s="19">
        <f t="shared" si="21"/>
        <v>209102</v>
      </c>
      <c r="H167" s="19">
        <f t="shared" si="22"/>
        <v>209102</v>
      </c>
      <c r="I167" s="29">
        <v>209102</v>
      </c>
      <c r="J167" s="30">
        <f t="shared" si="17"/>
        <v>100</v>
      </c>
    </row>
    <row r="168" spans="1:10" ht="17.25" customHeight="1">
      <c r="A168" s="15">
        <v>153</v>
      </c>
      <c r="B168" s="38" t="s">
        <v>179</v>
      </c>
      <c r="C168" s="17" t="s">
        <v>24</v>
      </c>
      <c r="D168" s="17" t="s">
        <v>177</v>
      </c>
      <c r="E168" s="17" t="s">
        <v>180</v>
      </c>
      <c r="F168" s="17"/>
      <c r="G168" s="19">
        <f t="shared" si="21"/>
        <v>209102</v>
      </c>
      <c r="H168" s="19">
        <f t="shared" si="22"/>
        <v>209102</v>
      </c>
      <c r="I168" s="29">
        <v>209102</v>
      </c>
      <c r="J168" s="30">
        <f t="shared" si="17"/>
        <v>100</v>
      </c>
    </row>
    <row r="169" spans="1:10" ht="24" customHeight="1">
      <c r="A169" s="15">
        <v>154</v>
      </c>
      <c r="B169" s="16" t="s">
        <v>181</v>
      </c>
      <c r="C169" s="17" t="s">
        <v>24</v>
      </c>
      <c r="D169" s="17" t="s">
        <v>177</v>
      </c>
      <c r="E169" s="17" t="s">
        <v>180</v>
      </c>
      <c r="F169" s="17" t="s">
        <v>182</v>
      </c>
      <c r="G169" s="19">
        <f t="shared" si="21"/>
        <v>209102</v>
      </c>
      <c r="H169" s="19">
        <f t="shared" si="22"/>
        <v>209102</v>
      </c>
      <c r="I169" s="29">
        <v>209102</v>
      </c>
      <c r="J169" s="30">
        <f t="shared" si="17"/>
        <v>100</v>
      </c>
    </row>
    <row r="170" spans="1:10" ht="25.5" customHeight="1">
      <c r="A170" s="15">
        <v>155</v>
      </c>
      <c r="B170" s="16" t="s">
        <v>183</v>
      </c>
      <c r="C170" s="17" t="s">
        <v>24</v>
      </c>
      <c r="D170" s="17" t="s">
        <v>177</v>
      </c>
      <c r="E170" s="17" t="s">
        <v>180</v>
      </c>
      <c r="F170" s="17" t="s">
        <v>184</v>
      </c>
      <c r="G170" s="19">
        <v>209102</v>
      </c>
      <c r="H170" s="19">
        <v>209102</v>
      </c>
      <c r="I170" s="29">
        <v>29102</v>
      </c>
      <c r="J170" s="30">
        <v>100</v>
      </c>
    </row>
    <row r="171" spans="1:10" ht="21" customHeight="1">
      <c r="A171" s="15">
        <v>156</v>
      </c>
      <c r="B171" s="67" t="s">
        <v>185</v>
      </c>
      <c r="C171" s="68"/>
      <c r="D171" s="68"/>
      <c r="E171" s="68"/>
      <c r="F171" s="68"/>
      <c r="G171" s="69">
        <v>0</v>
      </c>
      <c r="H171" s="69">
        <v>0</v>
      </c>
      <c r="I171" s="69">
        <v>0</v>
      </c>
      <c r="J171" s="30"/>
    </row>
    <row r="172" spans="1:10" ht="21" customHeight="1">
      <c r="A172" s="15"/>
      <c r="B172" s="70" t="s">
        <v>186</v>
      </c>
      <c r="C172" s="71"/>
      <c r="D172" s="71"/>
      <c r="E172" s="71"/>
      <c r="F172" s="71"/>
      <c r="G172" s="72">
        <v>5981967</v>
      </c>
      <c r="H172" s="72">
        <v>8440017.8</v>
      </c>
      <c r="I172" s="80">
        <v>7798419.29</v>
      </c>
      <c r="J172" s="30">
        <f>SUM(I172/H172)*100</f>
        <v>92.39813795179435</v>
      </c>
    </row>
    <row r="176" spans="7:9" ht="12.75" customHeight="1">
      <c r="G176" s="73"/>
      <c r="H176" s="73"/>
      <c r="I176" s="73"/>
    </row>
  </sheetData>
  <sheetProtection selectLockedCells="1" selectUnlockedCells="1"/>
  <mergeCells count="16">
    <mergeCell ref="G8:G9"/>
    <mergeCell ref="H8:H9"/>
    <mergeCell ref="E1:F1"/>
    <mergeCell ref="E2:F2"/>
    <mergeCell ref="E3:F3"/>
    <mergeCell ref="A5:I5"/>
    <mergeCell ref="I8:I9"/>
    <mergeCell ref="J8:J9"/>
    <mergeCell ref="A6:I6"/>
    <mergeCell ref="B7:C7"/>
    <mergeCell ref="A8:A9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fitToHeight="0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Жерлык</dc:creator>
  <cp:keywords/>
  <dc:description/>
  <cp:lastModifiedBy>админ</cp:lastModifiedBy>
  <cp:lastPrinted>2020-08-13T08:29:18Z</cp:lastPrinted>
  <dcterms:created xsi:type="dcterms:W3CDTF">2019-11-14T01:34:02Z</dcterms:created>
  <dcterms:modified xsi:type="dcterms:W3CDTF">2021-05-21T03:57:30Z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1049-11.2.0.10101</vt:lpwstr>
  </property>
</Properties>
</file>